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16" yWindow="600" windowWidth="15480" windowHeight="4575" activeTab="0"/>
  </bookViews>
  <sheets>
    <sheet name="Liq Capitulos" sheetId="1" r:id="rId1"/>
    <sheet name="Ajustes SEC estabilidad" sheetId="2" r:id="rId2"/>
    <sheet name="Ajustes Regla de Gasto" sheetId="3" r:id="rId3"/>
    <sheet name="INFORME ESTABILIDAD" sheetId="4" r:id="rId4"/>
    <sheet name="Informe Regla de gasto" sheetId="5" r:id="rId5"/>
    <sheet name="Hoja1" sheetId="6" r:id="rId6"/>
  </sheets>
  <externalReferences>
    <externalReference r:id="rId9"/>
  </externalReferences>
  <definedNames>
    <definedName name="_xlnm.Print_Area" localSheetId="2">'Ajustes Regla de Gasto'!$A$1:$F$44</definedName>
    <definedName name="_xlnm.Print_Area" localSheetId="1">'Ajustes SEC estabilidad'!$A$1:$E$32</definedName>
    <definedName name="_xlnm.Print_Area" localSheetId="3">'INFORME ESTABILIDAD'!$A$1:$H$38</definedName>
    <definedName name="_xlnm.Print_Area" localSheetId="4">'Informe Regla de gasto'!$A$1:$I$39</definedName>
  </definedNames>
  <calcPr fullCalcOnLoad="1"/>
</workbook>
</file>

<file path=xl/sharedStrings.xml><?xml version="1.0" encoding="utf-8"?>
<sst xmlns="http://schemas.openxmlformats.org/spreadsheetml/2006/main" count="164" uniqueCount="144">
  <si>
    <t>7. Transfer. de capital</t>
  </si>
  <si>
    <t>8. Activos financieiros</t>
  </si>
  <si>
    <t>7. Transf.  de capital</t>
  </si>
  <si>
    <t>9. Pasivos financieiros</t>
  </si>
  <si>
    <t xml:space="preserve">           TOTAL</t>
  </si>
  <si>
    <t>Intereses</t>
  </si>
  <si>
    <t>1. Impuestos directos</t>
  </si>
  <si>
    <t>2. Impuestos indirectos</t>
  </si>
  <si>
    <t>4. Transf.  corrientes</t>
  </si>
  <si>
    <t>1. Gastos de personal</t>
  </si>
  <si>
    <t>2. Gastos en bienes corrientes y servicios</t>
  </si>
  <si>
    <t>3. Gastos financieros</t>
  </si>
  <si>
    <t>4. Transfer. Corrientes</t>
  </si>
  <si>
    <t>Entidad</t>
  </si>
  <si>
    <t>GASTOS PRESUPUESTARIOS</t>
  </si>
  <si>
    <t>INGRESOS PRESUPUESTARIOS</t>
  </si>
  <si>
    <t>6. Inversiones reales</t>
  </si>
  <si>
    <t>8. Activos financieros</t>
  </si>
  <si>
    <t>9. Pasivos financieros</t>
  </si>
  <si>
    <t>3. Tasas  otros ingresos</t>
  </si>
  <si>
    <t>5. Ingresos patrimoniales</t>
  </si>
  <si>
    <r>
      <t>6</t>
    </r>
    <r>
      <rPr>
        <u val="single"/>
        <sz val="8"/>
        <rFont val="Times New Roman"/>
        <family val="1"/>
      </rPr>
      <t>.</t>
    </r>
    <r>
      <rPr>
        <sz val="8"/>
        <rFont val="Times New Roman"/>
        <family val="1"/>
      </rPr>
      <t xml:space="preserve"> Enajen.inversiónes reales</t>
    </r>
  </si>
  <si>
    <t>F.1.1.B1-Ajustes contemplados en el Informe de Evaluacion para relacionar el saldo resultante de Ingresos y Gastos del Presupuesto con la capacidad o necesidad de financiacion calculada conforme a las normas del Sistema Europeo de Cuentas.</t>
  </si>
  <si>
    <t>(importes en €)</t>
  </si>
  <si>
    <t>Identif.</t>
  </si>
  <si>
    <t>Concepto (Prevision de ajuste a aplicar a los importes de ingresos y gastos)</t>
  </si>
  <si>
    <t xml:space="preserve">Observaciones
</t>
  </si>
  <si>
    <t xml:space="preserve">GR000 </t>
  </si>
  <si>
    <t>Ajuste por recaudacion ingresos Capitulo 1</t>
  </si>
  <si>
    <t xml:space="preserve">GR000b </t>
  </si>
  <si>
    <t xml:space="preserve"> Ajuste por recaudacion ingresos Capitulo 2</t>
  </si>
  <si>
    <t xml:space="preserve">GR000c </t>
  </si>
  <si>
    <t xml:space="preserve"> Ajuste por recaudacion ingresos Capitulo 3</t>
  </si>
  <si>
    <t>GR006</t>
  </si>
  <si>
    <t xml:space="preserve">GR006b </t>
  </si>
  <si>
    <t xml:space="preserve"> Diferencias de cambio</t>
  </si>
  <si>
    <t xml:space="preserve">GR015 </t>
  </si>
  <si>
    <t>(+/-) Ajuste por grado de ejecución del gasto</t>
  </si>
  <si>
    <t>GR009</t>
  </si>
  <si>
    <r>
      <t>Inversiones realizadas por Cuenta Corporacion Local (</t>
    </r>
    <r>
      <rPr>
        <sz val="7"/>
        <color indexed="59"/>
        <rFont val="Segoe UI"/>
        <family val="2"/>
      </rPr>
      <t>Ajuste por inversiones realizadas por una entidad no integrada en la Corporación Local para la entidad local)</t>
    </r>
  </si>
  <si>
    <t xml:space="preserve">GR004 </t>
  </si>
  <si>
    <t>Ingresos por Ventas de Acciones (privatizaciones)</t>
  </si>
  <si>
    <t xml:space="preserve">GR003 </t>
  </si>
  <si>
    <t>Dividendos y Participacion en beneficios</t>
  </si>
  <si>
    <t>GR016</t>
  </si>
  <si>
    <t>Ingresos obtenidos del presupuesto de la Union Europea</t>
  </si>
  <si>
    <t xml:space="preserve">GR017 </t>
  </si>
  <si>
    <t>Operaciones de permuta financiera (SWAPS)</t>
  </si>
  <si>
    <t xml:space="preserve">GR018 </t>
  </si>
  <si>
    <t>Operaciones de reintegro y ejecucion de avales</t>
  </si>
  <si>
    <t xml:space="preserve">GR012 </t>
  </si>
  <si>
    <t>Aportaciones de Capital</t>
  </si>
  <si>
    <t xml:space="preserve">GR013 </t>
  </si>
  <si>
    <t>Asuncion y cancelacion de deudas</t>
  </si>
  <si>
    <t xml:space="preserve">GR014 </t>
  </si>
  <si>
    <t>Gastos realizados en el ejercicio pendientes de aplicar a presupuesto</t>
  </si>
  <si>
    <t xml:space="preserve">GR008 </t>
  </si>
  <si>
    <t>Adquisiciones con pago aplazado</t>
  </si>
  <si>
    <t xml:space="preserve">GR008a </t>
  </si>
  <si>
    <t xml:space="preserve"> Arrendamiento financiero</t>
  </si>
  <si>
    <t xml:space="preserve">GR008b </t>
  </si>
  <si>
    <t xml:space="preserve"> Contratos de asociacion publico privada (APP's)</t>
  </si>
  <si>
    <t>GR010</t>
  </si>
  <si>
    <r>
      <t xml:space="preserve">Inversiones realizadas por cuenta de otra Administracion Publica </t>
    </r>
    <r>
      <rPr>
        <sz val="7"/>
        <color indexed="59"/>
        <rFont val="Segoe UI"/>
        <family val="2"/>
      </rPr>
      <t>(Ajuste por inversiones realizadas por la entidad para una entidad no perteneciente a la Corporación Local)</t>
    </r>
  </si>
  <si>
    <t xml:space="preserve">GR019 </t>
  </si>
  <si>
    <t>Prestamos</t>
  </si>
  <si>
    <t>Gastos financiados con remanente de tesoreria</t>
  </si>
  <si>
    <t>GR099</t>
  </si>
  <si>
    <t>Otros (Si se incluye este ajuste, en "Observaciones", se hará una breve explicacion del contenido de este ajuste. En este apartado se incluiran, entre otros, si existe, las "devoluciones de ingresos pendientes de aplicar a presupuesto")</t>
  </si>
  <si>
    <t>Total de ajustes a Presupuesto de la Entidad</t>
  </si>
  <si>
    <t>Importe del ajuste : cantidad con signo (+) incrementa el saldo presupuestario (incrementa la capacidad de financiación) (-) disminuye el saldo presupuestario (disminuye la capacidad de financiación)</t>
  </si>
  <si>
    <t>necesidad de financiacion calculada conforme a las normas del Sistema Europeo de Cuentas.</t>
  </si>
  <si>
    <t>Norma Foral 38/2013, de 13 de diciembre, de Estabilidad Presupuestaria y Sostenibilidad Financiera de las Entidades Locales de Álava</t>
  </si>
  <si>
    <t>(+)Ajuste por liquidacion FOFEL 2012 (Se imputa al presupuesto 2012)</t>
  </si>
  <si>
    <t>Concepto</t>
  </si>
  <si>
    <t>Observaciones</t>
  </si>
  <si>
    <r>
      <t>Suma de los capitulos 1 a 7 de gastos</t>
    </r>
    <r>
      <rPr>
        <b/>
        <sz val="8"/>
        <color indexed="59"/>
        <rFont val="Segoe UI"/>
        <family val="2"/>
      </rPr>
      <t xml:space="preserve"> </t>
    </r>
    <r>
      <rPr>
        <sz val="7"/>
        <color indexed="59"/>
        <rFont val="Segoe UI"/>
        <family val="2"/>
      </rPr>
      <t>(Del capítulo 3 de gastos financieros únicamente se agregarán los gastos de emisión, formalización, modificación y cancelación de préstamos, deudas y otras operaciones financieras, así como los gastos por ejecución de avales)</t>
    </r>
  </si>
  <si>
    <t>AJUSTES Calculo empleos no financieros según el SEC</t>
  </si>
  <si>
    <t>(-) Enajenación de terrenos y demás inversiones reales.</t>
  </si>
  <si>
    <r>
      <t xml:space="preserve">(+/-) Inversiones realizadas por cuenta de una Corporación Local. </t>
    </r>
    <r>
      <rPr>
        <sz val="7"/>
        <color indexed="59"/>
        <rFont val="Segoe UI"/>
        <family val="2"/>
      </rPr>
      <t>(Ajuste por inversiones realizadas por una entidad no integrada en la Corporación Local para la entidad local)</t>
    </r>
  </si>
  <si>
    <t>(+/-) Ejecución de Avales.</t>
  </si>
  <si>
    <t>(+) Aportaciones de capital.</t>
  </si>
  <si>
    <t>(+/-) Asunción y cancelación de deudas.</t>
  </si>
  <si>
    <t>(+/-) Gastos realizados en el ejercicio pendientes de aplicar al presupuesto.</t>
  </si>
  <si>
    <t>(+/-) Pagos a socios privados realizados en el marco de las Asociaciones público privadas.</t>
  </si>
  <si>
    <t>(+/-) Adquisiciones con pago aplazado.</t>
  </si>
  <si>
    <t>(+/-) Arrendamiento financiero.</t>
  </si>
  <si>
    <t>(+) Préstamos.</t>
  </si>
  <si>
    <t xml:space="preserve">(-) Facturas de años anteriores satisfechas con préstamo extraordinario de pago proveedores
</t>
  </si>
  <si>
    <r>
      <t xml:space="preserve">Inversiones realizadas por la corporación local por cuenta de otra Administración Publica. </t>
    </r>
    <r>
      <rPr>
        <sz val="8"/>
        <color indexed="59"/>
        <rFont val="Segoe UI"/>
        <family val="2"/>
      </rPr>
      <t>Ajuste por inversiones realizadas por la entidad para una entidad no perteneciente a la Corporación Local.</t>
    </r>
  </si>
  <si>
    <t xml:space="preserve">Otros (Especificar) </t>
  </si>
  <si>
    <t>A. Empleos no financieros terminos SEC excepto intereses de la deuda</t>
  </si>
  <si>
    <r>
      <t xml:space="preserve">B. Pagos por transferencias (y otras operaciones internas) a otras entidades que integran la Corporacion Local.  </t>
    </r>
    <r>
      <rPr>
        <sz val="8"/>
        <color indexed="59"/>
        <rFont val="Segoe UI"/>
        <family val="2"/>
      </rPr>
      <t>(Es un ajuste a efectos de consolidacion, por tanto hay que descontarlo en la entidad pagadora)</t>
    </r>
  </si>
  <si>
    <r>
      <t xml:space="preserve">C. Gasto financiado con fondos finalistas procedentes de la Unión Europea o de otras Administraciones
públicas. </t>
    </r>
    <r>
      <rPr>
        <b/>
        <u val="single"/>
        <sz val="9"/>
        <color indexed="59"/>
        <rFont val="Segoe UI"/>
        <family val="2"/>
      </rPr>
      <t>Con signo negativo.</t>
    </r>
  </si>
  <si>
    <t>Union Europea</t>
  </si>
  <si>
    <t>Estado</t>
  </si>
  <si>
    <t>Comunidad Autonoma</t>
  </si>
  <si>
    <t>Diputaciones</t>
  </si>
  <si>
    <t>Otras Administraciones Publicas</t>
  </si>
  <si>
    <t>Gasto computable del ejercicio A-B-C</t>
  </si>
  <si>
    <t>Detalle de Incrementos/disminuciones de recaudacion por cambios normativos o medidas de gestión o recaudación</t>
  </si>
  <si>
    <t>Breve descripcion del cambio normativo</t>
  </si>
  <si>
    <t>Aplicación económica</t>
  </si>
  <si>
    <t>Norma(s) que cambian</t>
  </si>
  <si>
    <t xml:space="preserve">F.1.1.B2- Informacion para la aplicación de la Regla del Gasto. </t>
  </si>
  <si>
    <t>Incrementos/disminuciones de recaudacion por cambios normativos o medidas de gestión o recaudación</t>
  </si>
  <si>
    <t>F.3.2.- Informe actualizado Evaluación - Resultado Estabilidad Presupuestaria Grupo Administración Publica</t>
  </si>
  <si>
    <t xml:space="preserve">Ejercicio: </t>
  </si>
  <si>
    <t>Corporación Local:</t>
  </si>
  <si>
    <t>(importe en €)</t>
  </si>
  <si>
    <t>Estabilidad Presupuestaria</t>
  </si>
  <si>
    <t>Ajuste S.Europeo Cuentas</t>
  </si>
  <si>
    <t>Capac/Nec. Financ. Entidad</t>
  </si>
  <si>
    <t>Ingreso No financiero</t>
  </si>
  <si>
    <t>Gasto No financiero</t>
  </si>
  <si>
    <t>Ajustes propia Entidad -Solo si Entidad con presupuesto limitativo-</t>
  </si>
  <si>
    <t>Ajustes por Operaciones Internas</t>
  </si>
  <si>
    <t>Total  Corporacion  Local</t>
  </si>
  <si>
    <t>F.3.3.-Informe de cumplimiento actualizado de la Regla del Gasto</t>
  </si>
  <si>
    <t xml:space="preserve">Tasa crecimiento PIB </t>
  </si>
  <si>
    <t>(2)=(1) * (1+tasa referencia de crecimiento de PIB)</t>
  </si>
  <si>
    <t>Limite de la
Regla Gasto
(4)=(2)+(3)</t>
  </si>
  <si>
    <t>Total de Gasto Computable ejercicio</t>
  </si>
  <si>
    <t>Diferencia entre el "Limite de la Regla del Gasto " y el "Gasto computable previsión de liquidación" (5)-(4)</t>
  </si>
  <si>
    <t>Diferencia entre el "Limite maximo de gasto objetivo PEF vigente " y el "Gasto computable previsión de liquidación. (5)-Lim. PEF</t>
  </si>
  <si>
    <t>Diferencia entre el "Limite maximo de gasto objetivo 2013 PEF vigente " y el "Gasto computable Pto.2013 (GC2013) " (5)-Lim. PEF</t>
  </si>
  <si>
    <t>% incremento gasto computable (6) = [(5)-(1)] / (1)</t>
  </si>
  <si>
    <t>% incremento gasto computable 2013 s/ 2012 (6) = [(5)-(1)] / (1)</t>
  </si>
  <si>
    <t>Tasa de crecimiento PIB</t>
  </si>
  <si>
    <t>Suma de los capítulos 1 a 7 de gastos</t>
  </si>
  <si>
    <t>(-)intereses de prestamos computados en el capítulo 3 de gastos</t>
  </si>
  <si>
    <t>Presupuesto 2015</t>
  </si>
  <si>
    <t>Importe Ajuste aplicado a la previsión de liquidación 2014   (+/-)</t>
  </si>
  <si>
    <t>Gastos financiados con Remanente de Tesorería (Norma Foral 38/2013, de 13 de diciembre, de Estabilidad Presupuestaria y Sostenibilidad Financiera de las Entidades Locales de Álava)</t>
  </si>
  <si>
    <t>Liquidación 2015</t>
  </si>
  <si>
    <t>LIQUIDACIÓN</t>
  </si>
  <si>
    <t>AYUNTAMIENTO DE RIBERA ALTA / ERRIBERAGOITIA</t>
  </si>
  <si>
    <t>Liquidación 2016</t>
  </si>
  <si>
    <t>Importe ajuste a aplicar al saldo del presupuesto inicial 2016 (+/-)</t>
  </si>
  <si>
    <t>Gasto computable previsión liquidación 2015</t>
  </si>
  <si>
    <t>Gasto computable Presupuesto 2016</t>
  </si>
  <si>
    <t>En Pobes, a 31 de marzo de 2017</t>
  </si>
  <si>
    <t>La Secretaria-Interventora</t>
  </si>
  <si>
    <t xml:space="preserve">En Pobes,  a 31 de marzo de 2017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</si>
</sst>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0.00\ &quot;€&quot;"/>
    <numFmt numFmtId="185" formatCode="_-* #,##0.00\ &quot;€&quot;"/>
    <numFmt numFmtId="186" formatCode="_-* #,##0.000\ &quot;€&quot;_-;\-* #,##0.000\ &quot;€&quot;_-;_-* &quot;-&quot;??\ &quot;€&quot;_-;_-@_-"/>
    <numFmt numFmtId="187" formatCode="_-* #,##0.00\ [$€-1]_-;\-* #,##0.00\ [$€-1]_-;_-* &quot;-&quot;??\ [$€-1]_-"/>
    <numFmt numFmtId="188" formatCode="#,##0.00\ [$€-1]"/>
    <numFmt numFmtId="189" formatCode="#,##0.000"/>
    <numFmt numFmtId="190" formatCode="#,##0.00\ &quot;€&quot;&quot;/Hab&quot;"/>
    <numFmt numFmtId="191" formatCode="#,##0.000\ [$€-1]"/>
    <numFmt numFmtId="192" formatCode="_-* #,##0.00\ [$€-1]_-;\-* #,##0.00\ [$€-1]_-;_-* &quot;-&quot;??\ [$€-1]_-;_-@_-"/>
    <numFmt numFmtId="193" formatCode="[$-C0A]dddd\,\ dd&quot; de &quot;mmmm&quot; de &quot;yyyy"/>
    <numFmt numFmtId="194" formatCode="0.0000"/>
    <numFmt numFmtId="195" formatCode="#,##0.0000"/>
    <numFmt numFmtId="196" formatCode="0.00_ ;[Red]\-0.00\ "/>
    <numFmt numFmtId="197" formatCode="#,##0.00_ ;[Red]\-#,##0.00\ "/>
    <numFmt numFmtId="198" formatCode="#,##0.00\ &quot;€&quot;;\-#,##0.00\ &quot;€&quot;&quot;/Hab&quot;"/>
  </numFmts>
  <fonts count="64">
    <font>
      <sz val="10"/>
      <name val="Arial"/>
      <family val="0"/>
    </font>
    <font>
      <sz val="12"/>
      <name val="Times New Roman"/>
      <family val="1"/>
    </font>
    <font>
      <b/>
      <sz val="12"/>
      <name val="Times New Roman"/>
      <family val="1"/>
    </font>
    <font>
      <b/>
      <sz val="10"/>
      <name val="Times New Roman"/>
      <family val="1"/>
    </font>
    <font>
      <b/>
      <sz val="8"/>
      <name val="Times New Roman"/>
      <family val="1"/>
    </font>
    <font>
      <sz val="8"/>
      <name val="Times New Roman"/>
      <family val="1"/>
    </font>
    <font>
      <sz val="9"/>
      <name val="Times New Roman"/>
      <family val="1"/>
    </font>
    <font>
      <u val="single"/>
      <sz val="8"/>
      <name val="Times New Roman"/>
      <family val="1"/>
    </font>
    <font>
      <u val="single"/>
      <sz val="10"/>
      <color indexed="12"/>
      <name val="Arial"/>
      <family val="2"/>
    </font>
    <font>
      <u val="single"/>
      <sz val="10"/>
      <color indexed="36"/>
      <name val="Arial"/>
      <family val="2"/>
    </font>
    <font>
      <sz val="9"/>
      <color indexed="30"/>
      <name val="Times New Roman"/>
      <family val="1"/>
    </font>
    <font>
      <b/>
      <sz val="14"/>
      <color indexed="59"/>
      <name val="Segoe UI"/>
      <family val="2"/>
    </font>
    <font>
      <i/>
      <sz val="10"/>
      <color indexed="59"/>
      <name val="Segoe UI"/>
      <family val="2"/>
    </font>
    <font>
      <sz val="8"/>
      <color indexed="59"/>
      <name val="Calibri"/>
      <family val="2"/>
    </font>
    <font>
      <sz val="8"/>
      <color indexed="59"/>
      <name val="Segoe UI"/>
      <family val="2"/>
    </font>
    <font>
      <b/>
      <sz val="9"/>
      <color indexed="59"/>
      <name val="Segoe UI"/>
      <family val="2"/>
    </font>
    <font>
      <sz val="9"/>
      <color indexed="59"/>
      <name val="Segoe UI"/>
      <family val="2"/>
    </font>
    <font>
      <sz val="7"/>
      <color indexed="59"/>
      <name val="Segoe UI"/>
      <family val="2"/>
    </font>
    <font>
      <b/>
      <sz val="12"/>
      <color indexed="59"/>
      <name val="Segoe UI"/>
      <family val="2"/>
    </font>
    <font>
      <sz val="10"/>
      <color indexed="59"/>
      <name val="Calibri"/>
      <family val="2"/>
    </font>
    <font>
      <b/>
      <sz val="10"/>
      <color indexed="59"/>
      <name val="Segoe UI"/>
      <family val="2"/>
    </font>
    <font>
      <b/>
      <sz val="8"/>
      <color indexed="59"/>
      <name val="Segoe UI"/>
      <family val="2"/>
    </font>
    <font>
      <sz val="10"/>
      <color indexed="59"/>
      <name val="Segoe UI"/>
      <family val="2"/>
    </font>
    <font>
      <sz val="12"/>
      <color indexed="59"/>
      <name val="Segoe UI"/>
      <family val="2"/>
    </font>
    <font>
      <sz val="11"/>
      <color indexed="59"/>
      <name val="Segoe UI"/>
      <family val="2"/>
    </font>
    <font>
      <b/>
      <u val="single"/>
      <sz val="9"/>
      <color indexed="59"/>
      <name val="Segoe UI"/>
      <family val="2"/>
    </font>
    <font>
      <b/>
      <sz val="11"/>
      <color indexed="59"/>
      <name val="Segoe UI"/>
      <family val="2"/>
    </font>
    <font>
      <sz val="9"/>
      <name val="Segoe UI"/>
      <family val="2"/>
    </font>
    <font>
      <sz val="12"/>
      <name val="Arial"/>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color indexed="63"/>
      </top>
      <bottom style="medium"/>
    </border>
    <border>
      <left>
        <color indexed="63"/>
      </left>
      <right style="medium"/>
      <top>
        <color indexed="63"/>
      </top>
      <bottom style="medium"/>
    </border>
    <border>
      <left style="hair"/>
      <right style="hair"/>
      <top style="hair"/>
      <bottom style="hair"/>
    </border>
    <border>
      <left style="hair"/>
      <right>
        <color indexed="63"/>
      </right>
      <top style="hair"/>
      <bottom>
        <color indexed="63"/>
      </bottom>
    </border>
    <border>
      <left>
        <color indexed="63"/>
      </left>
      <right style="hair"/>
      <top style="hair"/>
      <bottom>
        <color indexed="63"/>
      </bottom>
    </border>
    <border>
      <left style="hair"/>
      <right style="hair"/>
      <top>
        <color indexed="63"/>
      </top>
      <bottom style="hair"/>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color indexed="63"/>
      </left>
      <right>
        <color indexed="63"/>
      </right>
      <top style="hair"/>
      <bottom>
        <color indexed="63"/>
      </bottom>
    </border>
    <border>
      <left>
        <color indexed="63"/>
      </left>
      <right style="hair"/>
      <top>
        <color indexed="63"/>
      </top>
      <bottom>
        <color indexed="63"/>
      </bottom>
    </border>
    <border>
      <left style="medium"/>
      <right style="thin"/>
      <top style="double"/>
      <bottom style="medium"/>
    </border>
    <border>
      <left style="medium"/>
      <right style="thin"/>
      <top>
        <color indexed="63"/>
      </top>
      <bottom style="medium"/>
    </border>
    <border>
      <left style="hair"/>
      <right style="hair"/>
      <top style="hair"/>
      <bottom>
        <color indexed="63"/>
      </bottom>
    </border>
    <border>
      <left style="medium"/>
      <right style="medium"/>
      <top style="medium"/>
      <bottom>
        <color indexed="63"/>
      </bottom>
    </border>
    <border>
      <left style="medium"/>
      <right style="medium"/>
      <top>
        <color indexed="63"/>
      </top>
      <bottom style="double"/>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color indexed="63"/>
      </right>
      <top>
        <color indexed="63"/>
      </top>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9" fillId="19" borderId="0" applyNumberFormat="0" applyBorder="0" applyAlignment="0" applyProtection="0"/>
    <xf numFmtId="0" fontId="50" fillId="20" borderId="1" applyNumberFormat="0" applyAlignment="0" applyProtection="0"/>
    <xf numFmtId="0" fontId="51" fillId="21"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5" fillId="28" borderId="1" applyNumberFormat="0" applyAlignment="0" applyProtection="0"/>
    <xf numFmtId="44"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5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58" fillId="20"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4" fillId="0" borderId="8" applyNumberFormat="0" applyFill="0" applyAlignment="0" applyProtection="0"/>
    <xf numFmtId="0" fontId="63" fillId="0" borderId="9" applyNumberFormat="0" applyFill="0" applyAlignment="0" applyProtection="0"/>
  </cellStyleXfs>
  <cellXfs count="216">
    <xf numFmtId="0" fontId="0" fillId="0" borderId="0" xfId="0" applyAlignment="1">
      <alignment/>
    </xf>
    <xf numFmtId="0" fontId="1" fillId="0" borderId="10" xfId="0" applyFont="1" applyBorder="1" applyAlignment="1">
      <alignment vertical="top" wrapText="1"/>
    </xf>
    <xf numFmtId="0" fontId="5" fillId="0" borderId="10" xfId="0" applyFont="1" applyBorder="1" applyAlignment="1">
      <alignment vertical="top" wrapText="1"/>
    </xf>
    <xf numFmtId="0" fontId="5" fillId="0" borderId="11" xfId="0" applyFont="1" applyBorder="1" applyAlignment="1">
      <alignment horizontal="justify" vertical="top" wrapText="1"/>
    </xf>
    <xf numFmtId="0" fontId="4" fillId="0" borderId="10" xfId="0" applyFont="1" applyBorder="1" applyAlignment="1">
      <alignment vertical="top" wrapText="1"/>
    </xf>
    <xf numFmtId="0" fontId="2" fillId="0" borderId="11" xfId="0" applyFont="1" applyBorder="1" applyAlignment="1">
      <alignment vertical="top" wrapText="1"/>
    </xf>
    <xf numFmtId="44" fontId="0" fillId="0" borderId="0" xfId="46" applyFont="1" applyAlignment="1">
      <alignment/>
    </xf>
    <xf numFmtId="44" fontId="0" fillId="0" borderId="0" xfId="46" applyNumberFormat="1" applyFont="1" applyAlignment="1">
      <alignment/>
    </xf>
    <xf numFmtId="10" fontId="0" fillId="0" borderId="0" xfId="57" applyNumberFormat="1" applyFont="1" applyAlignment="1">
      <alignment/>
    </xf>
    <xf numFmtId="8" fontId="0" fillId="0" borderId="0" xfId="0" applyNumberFormat="1" applyAlignment="1">
      <alignment/>
    </xf>
    <xf numFmtId="8" fontId="6" fillId="0" borderId="11" xfId="0" applyNumberFormat="1" applyFont="1" applyBorder="1" applyAlignment="1">
      <alignment vertical="top" wrapText="1"/>
    </xf>
    <xf numFmtId="44" fontId="4" fillId="0" borderId="11" xfId="0" applyNumberFormat="1" applyFont="1" applyBorder="1" applyAlignment="1">
      <alignment horizontal="right" vertical="top" wrapText="1"/>
    </xf>
    <xf numFmtId="10" fontId="6" fillId="0" borderId="11" xfId="57" applyNumberFormat="1" applyFont="1" applyBorder="1" applyAlignment="1">
      <alignment horizontal="center" vertical="top" wrapText="1"/>
    </xf>
    <xf numFmtId="8" fontId="0" fillId="0" borderId="0" xfId="46" applyNumberFormat="1" applyFont="1" applyAlignment="1">
      <alignment/>
    </xf>
    <xf numFmtId="44" fontId="0" fillId="0" borderId="0" xfId="0" applyNumberFormat="1" applyAlignment="1">
      <alignment/>
    </xf>
    <xf numFmtId="8" fontId="0" fillId="0" borderId="0" xfId="57" applyNumberFormat="1" applyFont="1" applyAlignment="1">
      <alignment/>
    </xf>
    <xf numFmtId="0" fontId="0" fillId="0" borderId="0" xfId="0" applyAlignment="1" applyProtection="1">
      <alignment/>
      <protection locked="0"/>
    </xf>
    <xf numFmtId="0" fontId="0" fillId="0" borderId="0" xfId="0" applyAlignment="1" applyProtection="1">
      <alignment/>
      <protection/>
    </xf>
    <xf numFmtId="10" fontId="10" fillId="0" borderId="11" xfId="57" applyNumberFormat="1" applyFont="1" applyBorder="1" applyAlignment="1">
      <alignment horizontal="center" vertical="top" wrapText="1"/>
    </xf>
    <xf numFmtId="0" fontId="12" fillId="32" borderId="0" xfId="0" applyFont="1" applyFill="1" applyBorder="1" applyAlignment="1">
      <alignment horizontal="left" vertical="top"/>
    </xf>
    <xf numFmtId="0" fontId="13" fillId="0" borderId="0" xfId="0" applyFont="1" applyAlignment="1">
      <alignment/>
    </xf>
    <xf numFmtId="0" fontId="14" fillId="0" borderId="0" xfId="0" applyFont="1" applyAlignment="1">
      <alignment horizontal="right"/>
    </xf>
    <xf numFmtId="0" fontId="15" fillId="0" borderId="12" xfId="0" applyFont="1" applyBorder="1" applyAlignment="1">
      <alignment horizontal="justify" vertical="center"/>
    </xf>
    <xf numFmtId="0" fontId="15" fillId="0" borderId="12" xfId="0" applyFont="1" applyBorder="1" applyAlignment="1">
      <alignment horizontal="center" vertical="top"/>
    </xf>
    <xf numFmtId="0" fontId="16" fillId="0" borderId="12" xfId="0" applyFont="1" applyBorder="1" applyAlignment="1">
      <alignment horizontal="justify" vertical="center"/>
    </xf>
    <xf numFmtId="0" fontId="14" fillId="0" borderId="12" xfId="0" applyFont="1" applyBorder="1" applyAlignment="1">
      <alignment horizontal="justify" vertical="center" wrapText="1"/>
    </xf>
    <xf numFmtId="0" fontId="16" fillId="0" borderId="12" xfId="0" applyFont="1" applyBorder="1" applyAlignment="1">
      <alignment horizontal="justify" vertical="top"/>
    </xf>
    <xf numFmtId="0" fontId="18" fillId="0" borderId="12" xfId="0" applyFont="1" applyBorder="1" applyAlignment="1">
      <alignment horizontal="justify" vertical="top"/>
    </xf>
    <xf numFmtId="184" fontId="15" fillId="0" borderId="12" xfId="0" applyNumberFormat="1" applyFont="1" applyBorder="1" applyAlignment="1">
      <alignment horizontal="right" vertical="top"/>
    </xf>
    <xf numFmtId="0" fontId="20" fillId="33" borderId="0" xfId="47" applyFont="1" applyFill="1" applyBorder="1" applyAlignment="1" applyProtection="1">
      <alignment horizontal="justify" vertical="center"/>
      <protection/>
    </xf>
    <xf numFmtId="0" fontId="11" fillId="33" borderId="0" xfId="55" applyFont="1" applyFill="1" applyBorder="1" applyAlignment="1">
      <alignment vertical="center"/>
      <protection/>
    </xf>
    <xf numFmtId="0" fontId="11" fillId="33" borderId="0" xfId="55" applyFont="1" applyFill="1" applyBorder="1">
      <alignment/>
      <protection/>
    </xf>
    <xf numFmtId="0" fontId="14" fillId="32" borderId="0" xfId="55" applyFont="1" applyFill="1" applyBorder="1">
      <alignment/>
      <protection/>
    </xf>
    <xf numFmtId="0" fontId="22" fillId="32" borderId="0" xfId="55" applyFont="1" applyFill="1" applyBorder="1" applyAlignment="1">
      <alignment vertical="center"/>
      <protection/>
    </xf>
    <xf numFmtId="0" fontId="16" fillId="32" borderId="0" xfId="55" applyFont="1" applyFill="1" applyBorder="1">
      <alignment/>
      <protection/>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5" fillId="0" borderId="12" xfId="0" applyNumberFormat="1" applyFont="1" applyBorder="1" applyAlignment="1">
      <alignment horizontal="center" vertical="center" wrapText="1"/>
    </xf>
    <xf numFmtId="0" fontId="15" fillId="32" borderId="12" xfId="55" applyFont="1" applyFill="1" applyBorder="1" applyAlignment="1">
      <alignment horizontal="center" vertical="center" wrapText="1"/>
      <protection/>
    </xf>
    <xf numFmtId="0" fontId="23" fillId="34" borderId="12" xfId="0" applyFont="1" applyFill="1" applyBorder="1" applyAlignment="1">
      <alignment vertical="top"/>
    </xf>
    <xf numFmtId="184" fontId="16" fillId="34" borderId="15" xfId="55" applyNumberFormat="1" applyFont="1" applyFill="1" applyBorder="1" applyAlignment="1" applyProtection="1">
      <alignment vertical="center"/>
      <protection locked="0"/>
    </xf>
    <xf numFmtId="184" fontId="16" fillId="32" borderId="15" xfId="55" applyNumberFormat="1" applyFont="1" applyFill="1" applyBorder="1" applyAlignment="1" applyProtection="1">
      <alignment vertical="center"/>
      <protection/>
    </xf>
    <xf numFmtId="0" fontId="23" fillId="0" borderId="12" xfId="0" applyFont="1" applyBorder="1" applyAlignment="1">
      <alignment vertical="top"/>
    </xf>
    <xf numFmtId="184" fontId="16" fillId="32" borderId="15" xfId="55" applyNumberFormat="1" applyFont="1" applyFill="1" applyBorder="1" applyAlignment="1">
      <alignment vertical="center"/>
      <protection/>
    </xf>
    <xf numFmtId="184" fontId="16" fillId="34" borderId="12" xfId="55" applyNumberFormat="1" applyFont="1" applyFill="1" applyBorder="1" applyAlignment="1" applyProtection="1">
      <alignment vertical="center"/>
      <protection locked="0"/>
    </xf>
    <xf numFmtId="184" fontId="23" fillId="34" borderId="12" xfId="0" applyNumberFormat="1" applyFont="1" applyFill="1" applyBorder="1" applyAlignment="1">
      <alignment vertical="top"/>
    </xf>
    <xf numFmtId="0" fontId="13" fillId="34" borderId="0" xfId="0" applyFont="1" applyFill="1" applyAlignment="1" applyProtection="1">
      <alignment/>
      <protection locked="0"/>
    </xf>
    <xf numFmtId="0" fontId="18" fillId="0" borderId="16" xfId="0" applyFont="1" applyBorder="1" applyAlignment="1">
      <alignment horizontal="left" vertical="top"/>
    </xf>
    <xf numFmtId="0" fontId="18" fillId="0" borderId="17" xfId="0" applyFont="1" applyBorder="1" applyAlignment="1">
      <alignment horizontal="left" vertical="top"/>
    </xf>
    <xf numFmtId="184" fontId="15" fillId="32" borderId="12" xfId="55" applyNumberFormat="1" applyFont="1" applyFill="1" applyBorder="1" applyAlignment="1">
      <alignment vertical="center" wrapText="1"/>
      <protection/>
    </xf>
    <xf numFmtId="184" fontId="16" fillId="32" borderId="12" xfId="55" applyNumberFormat="1" applyFont="1" applyFill="1" applyBorder="1" applyAlignment="1" applyProtection="1">
      <alignment vertical="center"/>
      <protection locked="0"/>
    </xf>
    <xf numFmtId="0" fontId="24" fillId="0" borderId="16" xfId="0" applyFont="1" applyBorder="1" applyAlignment="1">
      <alignment vertical="top"/>
    </xf>
    <xf numFmtId="0" fontId="22" fillId="0" borderId="17" xfId="0" applyFont="1" applyBorder="1" applyAlignment="1">
      <alignment vertical="top"/>
    </xf>
    <xf numFmtId="184" fontId="16" fillId="34" borderId="12" xfId="0" applyNumberFormat="1" applyFont="1" applyFill="1" applyBorder="1" applyAlignment="1" applyProtection="1">
      <alignment vertical="center" wrapText="1"/>
      <protection locked="0"/>
    </xf>
    <xf numFmtId="184" fontId="16" fillId="34" borderId="12" xfId="55" applyNumberFormat="1" applyFont="1" applyFill="1" applyBorder="1" applyAlignment="1" applyProtection="1">
      <alignment/>
      <protection locked="0"/>
    </xf>
    <xf numFmtId="184" fontId="22" fillId="34" borderId="12" xfId="0" applyNumberFormat="1" applyFont="1" applyFill="1" applyBorder="1" applyAlignment="1" applyProtection="1">
      <alignment vertical="center" wrapText="1"/>
      <protection locked="0"/>
    </xf>
    <xf numFmtId="0" fontId="18" fillId="0" borderId="12" xfId="0" applyFont="1" applyBorder="1" applyAlignment="1">
      <alignment horizontal="center" vertical="top"/>
    </xf>
    <xf numFmtId="184" fontId="15" fillId="32" borderId="12" xfId="55" applyNumberFormat="1" applyFont="1" applyFill="1" applyBorder="1" applyAlignment="1">
      <alignment horizontal="center" vertical="center" wrapText="1"/>
      <protection/>
    </xf>
    <xf numFmtId="0" fontId="23" fillId="0" borderId="16" xfId="0" applyFont="1" applyBorder="1" applyAlignment="1">
      <alignment/>
    </xf>
    <xf numFmtId="0" fontId="23" fillId="0" borderId="18" xfId="0" applyFont="1" applyBorder="1" applyAlignment="1">
      <alignment horizontal="left" vertical="top"/>
    </xf>
    <xf numFmtId="0" fontId="23" fillId="0" borderId="19" xfId="0" applyFont="1" applyBorder="1" applyAlignment="1">
      <alignment horizontal="left" vertical="top"/>
    </xf>
    <xf numFmtId="0" fontId="23" fillId="0" borderId="14" xfId="0" applyFont="1" applyBorder="1" applyAlignment="1">
      <alignment horizontal="left" vertical="top"/>
    </xf>
    <xf numFmtId="0" fontId="21" fillId="0" borderId="16" xfId="0" applyFont="1" applyBorder="1" applyAlignment="1">
      <alignment horizontal="center" vertical="center"/>
    </xf>
    <xf numFmtId="0" fontId="15" fillId="0" borderId="12" xfId="0" applyFont="1" applyBorder="1" applyAlignment="1">
      <alignment horizontal="center" vertical="center" wrapText="1"/>
    </xf>
    <xf numFmtId="0" fontId="15" fillId="34" borderId="16" xfId="0" applyFont="1" applyFill="1" applyBorder="1" applyAlignment="1" applyProtection="1">
      <alignment vertical="center"/>
      <protection locked="0"/>
    </xf>
    <xf numFmtId="0" fontId="15" fillId="34" borderId="12" xfId="0" applyFont="1" applyFill="1" applyBorder="1" applyAlignment="1" applyProtection="1">
      <alignment vertical="center" wrapText="1"/>
      <protection locked="0"/>
    </xf>
    <xf numFmtId="0" fontId="15" fillId="34" borderId="12" xfId="55" applyFont="1" applyFill="1" applyBorder="1" applyAlignment="1" applyProtection="1">
      <alignment horizontal="center" vertical="center" wrapText="1"/>
      <protection locked="0"/>
    </xf>
    <xf numFmtId="0" fontId="15" fillId="34" borderId="12" xfId="55" applyFont="1" applyFill="1" applyBorder="1" applyAlignment="1" applyProtection="1">
      <alignment horizontal="right" vertical="center" wrapText="1"/>
      <protection locked="0"/>
    </xf>
    <xf numFmtId="184" fontId="15" fillId="34" borderId="12" xfId="0" applyNumberFormat="1" applyFont="1" applyFill="1" applyBorder="1" applyAlignment="1" applyProtection="1">
      <alignment horizontal="right" vertical="center" wrapText="1"/>
      <protection locked="0"/>
    </xf>
    <xf numFmtId="0" fontId="15" fillId="0" borderId="16" xfId="0" applyFont="1" applyBorder="1" applyAlignment="1">
      <alignment vertical="center"/>
    </xf>
    <xf numFmtId="0" fontId="15" fillId="0" borderId="12" xfId="0" applyFont="1" applyBorder="1" applyAlignment="1">
      <alignment vertical="center" wrapText="1"/>
    </xf>
    <xf numFmtId="184" fontId="15" fillId="0" borderId="12" xfId="0" applyNumberFormat="1" applyFont="1" applyBorder="1" applyAlignment="1">
      <alignment horizontal="right" vertical="center" wrapText="1"/>
    </xf>
    <xf numFmtId="184" fontId="16" fillId="0" borderId="15" xfId="55" applyNumberFormat="1" applyFont="1" applyFill="1" applyBorder="1" applyAlignment="1" applyProtection="1">
      <alignment vertical="center"/>
      <protection locked="0"/>
    </xf>
    <xf numFmtId="0" fontId="22" fillId="0" borderId="0" xfId="0" applyFont="1" applyAlignment="1">
      <alignment/>
    </xf>
    <xf numFmtId="0" fontId="20" fillId="32" borderId="0" xfId="0" applyFont="1" applyFill="1" applyAlignment="1">
      <alignment horizontal="justify" vertical="top"/>
    </xf>
    <xf numFmtId="0" fontId="20" fillId="32" borderId="0" xfId="0" applyFont="1" applyFill="1" applyBorder="1" applyAlignment="1">
      <alignment horizontal="left"/>
    </xf>
    <xf numFmtId="184" fontId="22" fillId="32" borderId="12" xfId="0" applyNumberFormat="1" applyFont="1" applyFill="1" applyBorder="1" applyAlignment="1" applyProtection="1">
      <alignment vertical="center" wrapText="1"/>
      <protection locked="0"/>
    </xf>
    <xf numFmtId="184" fontId="22" fillId="32" borderId="12" xfId="0" applyNumberFormat="1" applyFont="1" applyFill="1" applyBorder="1" applyAlignment="1">
      <alignment vertical="center" wrapText="1"/>
    </xf>
    <xf numFmtId="184" fontId="20" fillId="32" borderId="12" xfId="0" applyNumberFormat="1" applyFont="1" applyFill="1" applyBorder="1" applyAlignment="1">
      <alignment vertical="center" wrapText="1"/>
    </xf>
    <xf numFmtId="0" fontId="20" fillId="32" borderId="0" xfId="0" applyFont="1" applyFill="1" applyBorder="1" applyAlignment="1">
      <alignment horizontal="left" vertical="top" wrapText="1"/>
    </xf>
    <xf numFmtId="0" fontId="20" fillId="32" borderId="0" xfId="0" applyFont="1" applyFill="1" applyBorder="1" applyAlignment="1">
      <alignment horizontal="right" vertical="top" wrapText="1"/>
    </xf>
    <xf numFmtId="0" fontId="16" fillId="32" borderId="0" xfId="0" applyFont="1" applyFill="1" applyAlignment="1">
      <alignment horizontal="right" vertical="top"/>
    </xf>
    <xf numFmtId="0" fontId="16" fillId="32" borderId="20" xfId="0" applyFont="1" applyFill="1" applyBorder="1" applyAlignment="1">
      <alignment horizontal="right" vertical="top"/>
    </xf>
    <xf numFmtId="0" fontId="20" fillId="32" borderId="12" xfId="0" applyFont="1" applyFill="1" applyBorder="1" applyAlignment="1">
      <alignment horizontal="center" vertical="top"/>
    </xf>
    <xf numFmtId="0" fontId="16" fillId="32" borderId="0" xfId="0" applyFont="1" applyFill="1" applyBorder="1" applyAlignment="1">
      <alignment horizontal="right" vertical="top"/>
    </xf>
    <xf numFmtId="0" fontId="20" fillId="32" borderId="0" xfId="0" applyFont="1" applyFill="1" applyBorder="1" applyAlignment="1">
      <alignment horizontal="center" vertical="top"/>
    </xf>
    <xf numFmtId="0" fontId="22" fillId="32" borderId="0" xfId="0" applyFont="1" applyFill="1" applyBorder="1" applyAlignment="1">
      <alignment horizontal="left"/>
    </xf>
    <xf numFmtId="10" fontId="20" fillId="32" borderId="0" xfId="0" applyNumberFormat="1" applyFont="1" applyFill="1" applyBorder="1" applyAlignment="1">
      <alignment horizontal="center"/>
    </xf>
    <xf numFmtId="0" fontId="22" fillId="32" borderId="0" xfId="0" applyFont="1" applyFill="1" applyAlignment="1">
      <alignment horizontal="right" vertical="top"/>
    </xf>
    <xf numFmtId="0" fontId="22" fillId="32" borderId="17" xfId="0" applyFont="1" applyFill="1" applyBorder="1" applyAlignment="1" applyProtection="1">
      <alignment horizontal="left" vertical="top" wrapText="1"/>
      <protection/>
    </xf>
    <xf numFmtId="184" fontId="22" fillId="34" borderId="12" xfId="0" applyNumberFormat="1" applyFont="1" applyFill="1" applyBorder="1" applyAlignment="1" applyProtection="1">
      <alignment horizontal="right" vertical="top" wrapText="1"/>
      <protection locked="0"/>
    </xf>
    <xf numFmtId="184" fontId="22" fillId="32" borderId="12" xfId="0" applyNumberFormat="1" applyFont="1" applyFill="1" applyBorder="1" applyAlignment="1">
      <alignment horizontal="right" vertical="top" wrapText="1"/>
    </xf>
    <xf numFmtId="184" fontId="20" fillId="32" borderId="12" xfId="0" applyNumberFormat="1" applyFont="1" applyFill="1" applyBorder="1" applyAlignment="1">
      <alignment horizontal="right" vertical="top" wrapText="1"/>
    </xf>
    <xf numFmtId="7" fontId="20" fillId="32" borderId="12" xfId="0" applyNumberFormat="1" applyFont="1" applyFill="1" applyBorder="1" applyAlignment="1">
      <alignment horizontal="center" vertical="top"/>
    </xf>
    <xf numFmtId="9" fontId="20" fillId="32" borderId="12" xfId="57" applyFont="1" applyFill="1" applyBorder="1" applyAlignment="1">
      <alignment horizontal="center" vertical="top"/>
    </xf>
    <xf numFmtId="8" fontId="4" fillId="0" borderId="11" xfId="0" applyNumberFormat="1" applyFont="1" applyBorder="1" applyAlignment="1">
      <alignment horizontal="right" vertical="top" wrapText="1"/>
    </xf>
    <xf numFmtId="0" fontId="15" fillId="0" borderId="15" xfId="0" applyNumberFormat="1" applyFont="1" applyBorder="1" applyAlignment="1">
      <alignment horizontal="center" vertical="center" wrapText="1"/>
    </xf>
    <xf numFmtId="8" fontId="15" fillId="32" borderId="15" xfId="55" applyNumberFormat="1" applyFont="1" applyFill="1" applyBorder="1" applyAlignment="1">
      <alignment horizontal="center" vertical="center" wrapText="1"/>
      <protection/>
    </xf>
    <xf numFmtId="0" fontId="20" fillId="0" borderId="0" xfId="0" applyFont="1" applyAlignment="1">
      <alignment/>
    </xf>
    <xf numFmtId="4" fontId="28" fillId="0" borderId="0" xfId="0" applyNumberFormat="1" applyFont="1" applyAlignment="1">
      <alignment/>
    </xf>
    <xf numFmtId="184" fontId="0" fillId="0" borderId="0" xfId="0" applyNumberFormat="1" applyAlignment="1" applyProtection="1">
      <alignment/>
      <protection locked="0"/>
    </xf>
    <xf numFmtId="184" fontId="22" fillId="0" borderId="12" xfId="0" applyNumberFormat="1" applyFont="1" applyFill="1" applyBorder="1" applyAlignment="1" applyProtection="1">
      <alignment vertical="center" wrapText="1"/>
      <protection locked="0"/>
    </xf>
    <xf numFmtId="184" fontId="22" fillId="34" borderId="12" xfId="0" applyNumberFormat="1" applyFont="1" applyFill="1" applyBorder="1" applyAlignment="1" applyProtection="1">
      <alignment vertical="center" wrapText="1"/>
      <protection locked="0"/>
    </xf>
    <xf numFmtId="8" fontId="10" fillId="34" borderId="11" xfId="0" applyNumberFormat="1" applyFont="1" applyFill="1" applyBorder="1" applyAlignment="1" applyProtection="1">
      <alignment horizontal="right" vertical="top" wrapText="1"/>
      <protection locked="0"/>
    </xf>
    <xf numFmtId="44" fontId="10" fillId="34" borderId="11" xfId="46" applyFont="1" applyFill="1" applyBorder="1" applyAlignment="1" applyProtection="1">
      <alignment horizontal="right" vertical="top" wrapText="1"/>
      <protection locked="0"/>
    </xf>
    <xf numFmtId="44" fontId="10" fillId="34" borderId="21" xfId="46" applyNumberFormat="1" applyFont="1" applyFill="1" applyBorder="1" applyAlignment="1" applyProtection="1">
      <alignment horizontal="right" vertical="top" wrapText="1"/>
      <protection locked="0"/>
    </xf>
    <xf numFmtId="44" fontId="10" fillId="34" borderId="22" xfId="46" applyNumberFormat="1" applyFont="1" applyFill="1" applyBorder="1" applyAlignment="1" applyProtection="1">
      <alignment horizontal="right" vertical="top" wrapText="1"/>
      <protection locked="0"/>
    </xf>
    <xf numFmtId="185" fontId="10" fillId="34" borderId="22" xfId="46" applyNumberFormat="1" applyFont="1" applyFill="1" applyBorder="1" applyAlignment="1" applyProtection="1">
      <alignment horizontal="right" vertical="top" wrapText="1"/>
      <protection locked="0"/>
    </xf>
    <xf numFmtId="185" fontId="10" fillId="34" borderId="11" xfId="46" applyNumberFormat="1" applyFont="1" applyFill="1" applyBorder="1" applyAlignment="1" applyProtection="1">
      <alignment horizontal="right" vertical="top" wrapText="1"/>
      <protection locked="0"/>
    </xf>
    <xf numFmtId="0" fontId="20" fillId="34" borderId="0" xfId="0" applyFont="1" applyFill="1" applyBorder="1" applyAlignment="1">
      <alignment horizontal="left"/>
    </xf>
    <xf numFmtId="184" fontId="16" fillId="34" borderId="12" xfId="0" applyNumberFormat="1" applyFont="1" applyFill="1" applyBorder="1" applyAlignment="1" applyProtection="1">
      <alignment horizontal="right" vertical="center"/>
      <protection locked="0"/>
    </xf>
    <xf numFmtId="184" fontId="16" fillId="34" borderId="12" xfId="0" applyNumberFormat="1" applyFont="1" applyFill="1" applyBorder="1" applyAlignment="1" applyProtection="1">
      <alignment horizontal="right" vertical="top"/>
      <protection locked="0"/>
    </xf>
    <xf numFmtId="0" fontId="16" fillId="34" borderId="12" xfId="0" applyFont="1" applyFill="1" applyBorder="1" applyAlignment="1" applyProtection="1">
      <alignment horizontal="justify" vertical="top"/>
      <protection locked="0"/>
    </xf>
    <xf numFmtId="184" fontId="16" fillId="34" borderId="12" xfId="0" applyNumberFormat="1" applyFont="1" applyFill="1" applyBorder="1" applyAlignment="1" applyProtection="1">
      <alignment horizontal="justify" vertical="top"/>
      <protection locked="0"/>
    </xf>
    <xf numFmtId="184" fontId="16" fillId="34" borderId="12" xfId="0" applyNumberFormat="1" applyFont="1" applyFill="1" applyBorder="1" applyAlignment="1" applyProtection="1">
      <alignment horizontal="right" vertical="center" wrapText="1"/>
      <protection locked="0"/>
    </xf>
    <xf numFmtId="0" fontId="16" fillId="34" borderId="12" xfId="0" applyFont="1" applyFill="1" applyBorder="1" applyAlignment="1" applyProtection="1">
      <alignment horizontal="justify" vertical="top" wrapText="1"/>
      <protection locked="0"/>
    </xf>
    <xf numFmtId="8" fontId="15" fillId="0" borderId="12" xfId="0" applyNumberFormat="1" applyFont="1" applyBorder="1" applyAlignment="1">
      <alignment horizontal="center" vertical="center" wrapText="1"/>
    </xf>
    <xf numFmtId="0" fontId="18" fillId="34" borderId="13" xfId="0" applyFont="1" applyFill="1" applyBorder="1" applyAlignment="1">
      <alignment horizontal="center" vertical="center"/>
    </xf>
    <xf numFmtId="0" fontId="23" fillId="34" borderId="12" xfId="0" applyFont="1" applyFill="1" applyBorder="1" applyAlignment="1">
      <alignment vertical="top"/>
    </xf>
    <xf numFmtId="184" fontId="16" fillId="0" borderId="12" xfId="55" applyNumberFormat="1" applyFont="1" applyFill="1" applyBorder="1" applyAlignment="1" applyProtection="1">
      <alignment vertical="center"/>
      <protection locked="0"/>
    </xf>
    <xf numFmtId="184" fontId="16" fillId="0" borderId="12" xfId="55" applyNumberFormat="1" applyFont="1" applyFill="1" applyBorder="1" applyAlignment="1" applyProtection="1">
      <alignment/>
      <protection locked="0"/>
    </xf>
    <xf numFmtId="184" fontId="16" fillId="34" borderId="12" xfId="55" applyNumberFormat="1" applyFont="1" applyFill="1" applyBorder="1" applyAlignment="1" applyProtection="1">
      <alignment/>
      <protection locked="0"/>
    </xf>
    <xf numFmtId="184" fontId="27" fillId="34" borderId="12" xfId="0" applyNumberFormat="1" applyFont="1" applyFill="1" applyBorder="1" applyAlignment="1">
      <alignment horizontal="right" vertical="center" wrapText="1"/>
    </xf>
    <xf numFmtId="184" fontId="22" fillId="0" borderId="12" xfId="0" applyNumberFormat="1" applyFont="1" applyFill="1" applyBorder="1" applyAlignment="1" applyProtection="1">
      <alignment horizontal="right" vertical="top" wrapText="1"/>
      <protection locked="0"/>
    </xf>
    <xf numFmtId="0" fontId="20" fillId="34" borderId="0" xfId="0" applyFont="1" applyFill="1" applyAlignment="1">
      <alignment/>
    </xf>
    <xf numFmtId="0" fontId="21" fillId="32" borderId="12" xfId="0" applyFont="1" applyFill="1" applyBorder="1" applyAlignment="1">
      <alignment horizontal="center" vertical="center" wrapText="1"/>
    </xf>
    <xf numFmtId="0" fontId="15" fillId="32" borderId="23" xfId="0" applyFont="1" applyFill="1" applyBorder="1" applyAlignment="1">
      <alignment vertical="center" wrapText="1"/>
    </xf>
    <xf numFmtId="184" fontId="16" fillId="34" borderId="12" xfId="55" applyNumberFormat="1" applyFont="1" applyFill="1" applyBorder="1" applyAlignment="1">
      <alignment vertical="center"/>
      <protection/>
    </xf>
    <xf numFmtId="44" fontId="16" fillId="34" borderId="15" xfId="52" applyFont="1" applyFill="1" applyBorder="1" applyAlignment="1">
      <alignment horizontal="center" vertical="center" wrapText="1"/>
    </xf>
    <xf numFmtId="0" fontId="20" fillId="34" borderId="0" xfId="0" applyFont="1" applyFill="1" applyBorder="1" applyAlignment="1">
      <alignment horizontal="left"/>
    </xf>
    <xf numFmtId="0" fontId="4" fillId="0" borderId="24" xfId="0" applyFont="1" applyBorder="1" applyAlignment="1">
      <alignment horizontal="center" vertical="top" wrapText="1"/>
    </xf>
    <xf numFmtId="0" fontId="4" fillId="0" borderId="25" xfId="0" applyFont="1" applyBorder="1" applyAlignment="1">
      <alignment horizontal="center" vertical="top" wrapText="1"/>
    </xf>
    <xf numFmtId="8" fontId="4" fillId="0" borderId="24" xfId="0" applyNumberFormat="1" applyFont="1" applyBorder="1" applyAlignment="1">
      <alignment horizontal="center" vertical="top" wrapText="1"/>
    </xf>
    <xf numFmtId="8" fontId="4" fillId="0" borderId="25" xfId="0" applyNumberFormat="1" applyFont="1" applyBorder="1" applyAlignment="1">
      <alignment horizontal="center" vertical="top" wrapText="1"/>
    </xf>
    <xf numFmtId="10" fontId="3" fillId="0" borderId="24" xfId="57" applyNumberFormat="1" applyFont="1" applyBorder="1" applyAlignment="1">
      <alignment horizontal="center" vertical="top" wrapText="1"/>
    </xf>
    <xf numFmtId="10" fontId="3" fillId="0" borderId="25" xfId="57" applyNumberFormat="1" applyFont="1" applyBorder="1" applyAlignment="1">
      <alignment horizontal="center" vertical="top" wrapText="1"/>
    </xf>
    <xf numFmtId="0" fontId="20" fillId="33" borderId="0" xfId="47" applyFont="1" applyFill="1" applyBorder="1" applyAlignment="1" applyProtection="1">
      <alignment horizontal="justify" vertical="center"/>
      <protection/>
    </xf>
    <xf numFmtId="0" fontId="19" fillId="0" borderId="19" xfId="0" applyFont="1" applyBorder="1" applyAlignment="1">
      <alignment horizontal="justify" vertical="top"/>
    </xf>
    <xf numFmtId="0" fontId="20" fillId="33" borderId="0" xfId="47" applyFont="1" applyFill="1" applyBorder="1" applyAlignment="1" applyProtection="1">
      <alignment horizontal="center" vertical="center"/>
      <protection/>
    </xf>
    <xf numFmtId="0" fontId="20" fillId="32" borderId="0" xfId="0" applyFont="1" applyFill="1" applyBorder="1" applyAlignment="1">
      <alignment horizontal="left"/>
    </xf>
    <xf numFmtId="0" fontId="15" fillId="0" borderId="16" xfId="0" applyFont="1" applyBorder="1" applyAlignment="1">
      <alignment horizontal="justify" vertical="top"/>
    </xf>
    <xf numFmtId="0" fontId="15" fillId="0" borderId="17" xfId="0" applyFont="1" applyBorder="1" applyAlignment="1">
      <alignment horizontal="justify" vertical="top"/>
    </xf>
    <xf numFmtId="0" fontId="15" fillId="0" borderId="16" xfId="0" applyFont="1" applyBorder="1" applyAlignment="1">
      <alignment horizontal="left"/>
    </xf>
    <xf numFmtId="0" fontId="15" fillId="0" borderId="17" xfId="0" applyFont="1" applyBorder="1" applyAlignment="1">
      <alignment horizontal="left"/>
    </xf>
    <xf numFmtId="0" fontId="16" fillId="0" borderId="16" xfId="0" applyFont="1" applyBorder="1" applyAlignment="1">
      <alignment horizontal="justify" vertical="top"/>
    </xf>
    <xf numFmtId="0" fontId="16" fillId="0" borderId="17" xfId="0" applyFont="1" applyBorder="1" applyAlignment="1">
      <alignment horizontal="justify" vertical="top"/>
    </xf>
    <xf numFmtId="0" fontId="15" fillId="0" borderId="16" xfId="0" applyFont="1" applyBorder="1" applyAlignment="1">
      <alignment horizontal="left" vertical="center"/>
    </xf>
    <xf numFmtId="0" fontId="15" fillId="0" borderId="17" xfId="0" applyFont="1" applyBorder="1" applyAlignment="1">
      <alignment horizontal="left" vertical="center"/>
    </xf>
    <xf numFmtId="0" fontId="16" fillId="0" borderId="16" xfId="0" applyFont="1" applyBorder="1" applyAlignment="1">
      <alignment horizontal="justify" vertical="top" wrapText="1"/>
    </xf>
    <xf numFmtId="0" fontId="18" fillId="0" borderId="16" xfId="0" applyFont="1" applyBorder="1" applyAlignment="1">
      <alignment horizontal="left" vertical="top"/>
    </xf>
    <xf numFmtId="0" fontId="18" fillId="0" borderId="18" xfId="0" applyFont="1" applyBorder="1" applyAlignment="1">
      <alignment horizontal="left" vertical="top"/>
    </xf>
    <xf numFmtId="0" fontId="18" fillId="0" borderId="17" xfId="0" applyFont="1" applyBorder="1" applyAlignment="1">
      <alignment horizontal="left" vertical="top"/>
    </xf>
    <xf numFmtId="0" fontId="16" fillId="0" borderId="16" xfId="0" applyFont="1" applyBorder="1" applyAlignment="1">
      <alignment horizontal="left" vertical="center" wrapText="1"/>
    </xf>
    <xf numFmtId="0" fontId="16" fillId="0" borderId="17" xfId="0" applyFont="1" applyBorder="1" applyAlignment="1">
      <alignment horizontal="left" vertical="center" wrapText="1"/>
    </xf>
    <xf numFmtId="0" fontId="16" fillId="0" borderId="16" xfId="0" applyFont="1" applyBorder="1" applyAlignment="1">
      <alignment horizontal="left" vertical="top" wrapText="1"/>
    </xf>
    <xf numFmtId="0" fontId="16" fillId="0" borderId="17" xfId="0" applyFont="1" applyBorder="1" applyAlignment="1">
      <alignment horizontal="left" vertical="top" wrapText="1"/>
    </xf>
    <xf numFmtId="184" fontId="16" fillId="34" borderId="23" xfId="55" applyNumberFormat="1" applyFont="1" applyFill="1" applyBorder="1" applyAlignment="1" applyProtection="1">
      <alignment vertical="center"/>
      <protection locked="0"/>
    </xf>
    <xf numFmtId="184" fontId="16" fillId="34" borderId="15" xfId="55" applyNumberFormat="1" applyFont="1" applyFill="1" applyBorder="1" applyAlignment="1" applyProtection="1">
      <alignment vertical="center"/>
      <protection locked="0"/>
    </xf>
    <xf numFmtId="0" fontId="24" fillId="0" borderId="16" xfId="0" applyFont="1" applyBorder="1" applyAlignment="1">
      <alignment horizontal="justify" vertical="top"/>
    </xf>
    <xf numFmtId="0" fontId="24" fillId="0" borderId="18" xfId="0" applyFont="1" applyBorder="1" applyAlignment="1">
      <alignment horizontal="justify" vertical="top"/>
    </xf>
    <xf numFmtId="0" fontId="24" fillId="0" borderId="17" xfId="0" applyFont="1" applyBorder="1" applyAlignment="1">
      <alignment horizontal="justify" vertical="top"/>
    </xf>
    <xf numFmtId="0" fontId="26" fillId="0" borderId="16" xfId="0" applyFont="1" applyBorder="1" applyAlignment="1">
      <alignment horizontal="justify" vertical="top"/>
    </xf>
    <xf numFmtId="0" fontId="26" fillId="0" borderId="18" xfId="0" applyFont="1" applyBorder="1" applyAlignment="1">
      <alignment horizontal="justify" vertical="top"/>
    </xf>
    <xf numFmtId="0" fontId="26" fillId="0" borderId="17" xfId="0" applyFont="1" applyBorder="1" applyAlignment="1">
      <alignment horizontal="justify" vertical="top"/>
    </xf>
    <xf numFmtId="0" fontId="16" fillId="0" borderId="13" xfId="0" applyFont="1" applyBorder="1" applyAlignment="1">
      <alignment horizontal="justify" vertical="top" wrapText="1"/>
    </xf>
    <xf numFmtId="0" fontId="24" fillId="0" borderId="14" xfId="0" applyFont="1" applyBorder="1" applyAlignment="1">
      <alignment horizontal="justify" vertical="top"/>
    </xf>
    <xf numFmtId="0" fontId="24" fillId="0" borderId="26" xfId="0" applyFont="1" applyBorder="1" applyAlignment="1">
      <alignment horizontal="justify" vertical="top"/>
    </xf>
    <xf numFmtId="0" fontId="24" fillId="0" borderId="27" xfId="0" applyFont="1" applyBorder="1" applyAlignment="1">
      <alignment horizontal="justify" vertical="top"/>
    </xf>
    <xf numFmtId="0" fontId="22" fillId="32" borderId="16" xfId="0" applyFont="1" applyFill="1" applyBorder="1" applyAlignment="1" applyProtection="1">
      <alignment horizontal="left" vertical="top" wrapText="1"/>
      <protection locked="0"/>
    </xf>
    <xf numFmtId="0" fontId="22" fillId="32" borderId="18" xfId="0" applyFont="1" applyFill="1" applyBorder="1" applyAlignment="1" applyProtection="1">
      <alignment horizontal="left" vertical="top" wrapText="1"/>
      <protection locked="0"/>
    </xf>
    <xf numFmtId="0" fontId="22" fillId="32" borderId="17" xfId="0" applyFont="1" applyFill="1" applyBorder="1" applyAlignment="1" applyProtection="1">
      <alignment horizontal="left" vertical="top" wrapText="1"/>
      <protection locked="0"/>
    </xf>
    <xf numFmtId="0" fontId="22" fillId="34" borderId="16" xfId="0" applyFont="1" applyFill="1" applyBorder="1" applyAlignment="1" applyProtection="1">
      <alignment horizontal="left" vertical="top" wrapText="1"/>
      <protection locked="0"/>
    </xf>
    <xf numFmtId="0" fontId="22" fillId="34" borderId="18" xfId="0" applyFont="1" applyFill="1" applyBorder="1" applyAlignment="1" applyProtection="1">
      <alignment horizontal="left" vertical="top" wrapText="1"/>
      <protection locked="0"/>
    </xf>
    <xf numFmtId="0" fontId="22" fillId="34" borderId="17" xfId="0" applyFont="1" applyFill="1" applyBorder="1" applyAlignment="1" applyProtection="1">
      <alignment horizontal="left" vertical="top" wrapText="1"/>
      <protection locked="0"/>
    </xf>
    <xf numFmtId="0" fontId="18" fillId="33" borderId="0" xfId="0" applyFont="1" applyFill="1" applyAlignment="1">
      <alignment horizontal="left" vertical="top"/>
    </xf>
    <xf numFmtId="0" fontId="15" fillId="32" borderId="13" xfId="0" applyFont="1" applyFill="1" applyBorder="1" applyAlignment="1">
      <alignment horizontal="center" vertical="center" wrapText="1"/>
    </xf>
    <xf numFmtId="0" fontId="15" fillId="32" borderId="19" xfId="0" applyFont="1" applyFill="1" applyBorder="1" applyAlignment="1">
      <alignment horizontal="center" vertical="center" wrapText="1"/>
    </xf>
    <xf numFmtId="0" fontId="15" fillId="32" borderId="14" xfId="0" applyFont="1" applyFill="1" applyBorder="1" applyAlignment="1">
      <alignment horizontal="center" vertical="center" wrapText="1"/>
    </xf>
    <xf numFmtId="0" fontId="15" fillId="32" borderId="28" xfId="0" applyFont="1" applyFill="1" applyBorder="1" applyAlignment="1">
      <alignment horizontal="center" vertical="center" wrapText="1"/>
    </xf>
    <xf numFmtId="0" fontId="15" fillId="32" borderId="0" xfId="0" applyFont="1" applyFill="1" applyBorder="1" applyAlignment="1">
      <alignment horizontal="center" vertical="center" wrapText="1"/>
    </xf>
    <xf numFmtId="0" fontId="15" fillId="32" borderId="20" xfId="0" applyFont="1" applyFill="1" applyBorder="1" applyAlignment="1">
      <alignment horizontal="center" vertical="center" wrapText="1"/>
    </xf>
    <xf numFmtId="0" fontId="15" fillId="32" borderId="26" xfId="0" applyFont="1" applyFill="1" applyBorder="1" applyAlignment="1">
      <alignment horizontal="center" vertical="center" wrapText="1"/>
    </xf>
    <xf numFmtId="0" fontId="15" fillId="32" borderId="29" xfId="0" applyFont="1" applyFill="1" applyBorder="1" applyAlignment="1">
      <alignment horizontal="center" vertical="center" wrapText="1"/>
    </xf>
    <xf numFmtId="0" fontId="15" fillId="32" borderId="27" xfId="0" applyFont="1" applyFill="1" applyBorder="1" applyAlignment="1">
      <alignment horizontal="center" vertical="center" wrapText="1"/>
    </xf>
    <xf numFmtId="0" fontId="15" fillId="32" borderId="16" xfId="0" applyFont="1" applyFill="1" applyBorder="1" applyAlignment="1">
      <alignment horizontal="center" vertical="center" wrapText="1"/>
    </xf>
    <xf numFmtId="0" fontId="15" fillId="32" borderId="18" xfId="0" applyFont="1" applyFill="1" applyBorder="1" applyAlignment="1">
      <alignment horizontal="center" vertical="center" wrapText="1"/>
    </xf>
    <xf numFmtId="0" fontId="15" fillId="32" borderId="17" xfId="0" applyFont="1" applyFill="1" applyBorder="1" applyAlignment="1">
      <alignment horizontal="center" vertical="center" wrapText="1"/>
    </xf>
    <xf numFmtId="0" fontId="15" fillId="32" borderId="12" xfId="0" applyFont="1" applyFill="1" applyBorder="1" applyAlignment="1">
      <alignment horizontal="center" vertical="center" wrapText="1"/>
    </xf>
    <xf numFmtId="0" fontId="16" fillId="32" borderId="0" xfId="0" applyFont="1" applyFill="1" applyAlignment="1">
      <alignment horizontal="right" vertical="top"/>
    </xf>
    <xf numFmtId="0" fontId="16" fillId="32" borderId="20" xfId="0" applyFont="1" applyFill="1" applyBorder="1" applyAlignment="1">
      <alignment horizontal="right" vertical="top"/>
    </xf>
    <xf numFmtId="0" fontId="15" fillId="32" borderId="16" xfId="0" applyFont="1" applyFill="1" applyBorder="1" applyAlignment="1">
      <alignment horizontal="center" vertical="center"/>
    </xf>
    <xf numFmtId="0" fontId="15" fillId="32" borderId="18" xfId="0" applyFont="1" applyFill="1" applyBorder="1" applyAlignment="1">
      <alignment horizontal="center" vertical="center"/>
    </xf>
    <xf numFmtId="0" fontId="15" fillId="32" borderId="17" xfId="0" applyFont="1" applyFill="1" applyBorder="1" applyAlignment="1">
      <alignment horizontal="center" vertical="center"/>
    </xf>
    <xf numFmtId="0" fontId="22" fillId="34" borderId="13" xfId="0" applyFont="1" applyFill="1" applyBorder="1" applyAlignment="1" applyProtection="1">
      <alignment horizontal="center"/>
      <protection locked="0"/>
    </xf>
    <xf numFmtId="0" fontId="22" fillId="34" borderId="19" xfId="0" applyFont="1" applyFill="1" applyBorder="1" applyAlignment="1" applyProtection="1">
      <alignment horizontal="center"/>
      <protection locked="0"/>
    </xf>
    <xf numFmtId="0" fontId="22" fillId="34" borderId="14" xfId="0" applyFont="1" applyFill="1" applyBorder="1" applyAlignment="1" applyProtection="1">
      <alignment horizontal="center"/>
      <protection locked="0"/>
    </xf>
    <xf numFmtId="0" fontId="22" fillId="34" borderId="26" xfId="0" applyFont="1" applyFill="1" applyBorder="1" applyAlignment="1" applyProtection="1">
      <alignment horizontal="center"/>
      <protection locked="0"/>
    </xf>
    <xf numFmtId="0" fontId="22" fillId="34" borderId="29" xfId="0" applyFont="1" applyFill="1" applyBorder="1" applyAlignment="1" applyProtection="1">
      <alignment horizontal="center"/>
      <protection locked="0"/>
    </xf>
    <xf numFmtId="0" fontId="22" fillId="34" borderId="27" xfId="0" applyFont="1" applyFill="1" applyBorder="1" applyAlignment="1" applyProtection="1">
      <alignment horizontal="center"/>
      <protection locked="0"/>
    </xf>
    <xf numFmtId="0" fontId="20" fillId="32" borderId="16" xfId="0" applyFont="1" applyFill="1" applyBorder="1" applyAlignment="1">
      <alignment horizontal="left" vertical="top" wrapText="1"/>
    </xf>
    <xf numFmtId="0" fontId="20" fillId="32" borderId="18" xfId="0" applyFont="1" applyFill="1" applyBorder="1" applyAlignment="1">
      <alignment horizontal="left" vertical="top" wrapText="1"/>
    </xf>
    <xf numFmtId="0" fontId="20" fillId="32" borderId="17" xfId="0" applyFont="1" applyFill="1" applyBorder="1" applyAlignment="1">
      <alignment horizontal="left" vertical="top" wrapText="1"/>
    </xf>
    <xf numFmtId="0" fontId="20" fillId="32" borderId="16" xfId="0" applyFont="1" applyFill="1" applyBorder="1" applyAlignment="1">
      <alignment horizontal="right" vertical="top" wrapText="1"/>
    </xf>
    <xf numFmtId="0" fontId="20" fillId="32" borderId="18" xfId="0" applyFont="1" applyFill="1" applyBorder="1" applyAlignment="1">
      <alignment horizontal="right" vertical="top" wrapText="1"/>
    </xf>
    <xf numFmtId="0" fontId="20" fillId="32" borderId="17" xfId="0" applyFont="1" applyFill="1" applyBorder="1" applyAlignment="1">
      <alignment horizontal="right" vertical="top" wrapText="1"/>
    </xf>
    <xf numFmtId="0" fontId="22" fillId="32" borderId="16" xfId="0" applyFont="1" applyFill="1" applyBorder="1" applyAlignment="1" applyProtection="1">
      <alignment horizontal="left" vertical="top" wrapText="1"/>
      <protection/>
    </xf>
    <xf numFmtId="0" fontId="22" fillId="32" borderId="18" xfId="0" applyFont="1" applyFill="1" applyBorder="1" applyAlignment="1" applyProtection="1">
      <alignment horizontal="left" vertical="top" wrapText="1"/>
      <protection/>
    </xf>
    <xf numFmtId="0" fontId="22" fillId="32" borderId="17" xfId="0" applyFont="1" applyFill="1" applyBorder="1" applyAlignment="1" applyProtection="1">
      <alignment horizontal="left" vertical="top" wrapText="1"/>
      <protection/>
    </xf>
    <xf numFmtId="0" fontId="20" fillId="32" borderId="16" xfId="0" applyFont="1" applyFill="1" applyBorder="1" applyAlignment="1" applyProtection="1">
      <alignment horizontal="left" vertical="top" wrapText="1"/>
      <protection/>
    </xf>
    <xf numFmtId="0" fontId="20" fillId="32" borderId="18" xfId="0" applyFont="1" applyFill="1" applyBorder="1" applyAlignment="1" applyProtection="1">
      <alignment horizontal="left" vertical="top" wrapText="1"/>
      <protection/>
    </xf>
    <xf numFmtId="0" fontId="20" fillId="32" borderId="17" xfId="0" applyFont="1" applyFill="1" applyBorder="1" applyAlignment="1" applyProtection="1">
      <alignment horizontal="left" vertical="top" wrapText="1"/>
      <protection/>
    </xf>
    <xf numFmtId="0" fontId="15" fillId="32" borderId="23" xfId="0" applyFont="1" applyFill="1" applyBorder="1" applyAlignment="1">
      <alignment horizontal="center" vertical="center" wrapText="1"/>
    </xf>
    <xf numFmtId="0" fontId="15" fillId="32" borderId="15" xfId="0" applyFont="1" applyFill="1" applyBorder="1" applyAlignment="1">
      <alignment horizontal="center" vertical="center" wrapText="1"/>
    </xf>
    <xf numFmtId="0" fontId="21" fillId="32" borderId="12" xfId="0" applyFont="1" applyFill="1" applyBorder="1" applyAlignment="1">
      <alignment horizontal="center" vertical="center" wrapText="1"/>
    </xf>
    <xf numFmtId="0" fontId="21" fillId="32" borderId="23" xfId="0" applyFont="1" applyFill="1" applyBorder="1" applyAlignment="1">
      <alignment horizontal="center" vertical="center" wrapText="1"/>
    </xf>
    <xf numFmtId="0" fontId="21" fillId="32" borderId="15"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avierortiz\Mis%20documentos\informaci&#243;n%20ministerio\informacion%20trimestral%202&#186;%20trimestre\informaci&#243;n%20trimestral%202&#186;%20trimestre%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COMUNICACION"/>
      <sheetName val="A1"/>
      <sheetName val="A2.1"/>
      <sheetName val="A2.2"/>
      <sheetName val="A2.3"/>
      <sheetName val="A3"/>
      <sheetName val="A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J56"/>
  <sheetViews>
    <sheetView tabSelected="1" zoomScalePageLayoutView="0" workbookViewId="0" topLeftCell="A1">
      <selection activeCell="G14" sqref="G14"/>
    </sheetView>
  </sheetViews>
  <sheetFormatPr defaultColWidth="11.421875" defaultRowHeight="12.75"/>
  <cols>
    <col min="1" max="1" width="16.421875" style="0" customWidth="1"/>
    <col min="2" max="3" width="14.421875" style="9" bestFit="1" customWidth="1"/>
    <col min="4" max="4" width="2.8515625" style="8" customWidth="1"/>
    <col min="5" max="5" width="16.421875" style="0" customWidth="1"/>
    <col min="6" max="6" width="14.421875" style="6" bestFit="1" customWidth="1"/>
    <col min="7" max="7" width="14.421875" style="7" bestFit="1" customWidth="1"/>
    <col min="8" max="8" width="12.8515625" style="0" bestFit="1" customWidth="1"/>
    <col min="9" max="10" width="14.421875" style="0" bestFit="1" customWidth="1"/>
  </cols>
  <sheetData>
    <row r="2" spans="1:8" s="16" customFormat="1" ht="14.25">
      <c r="A2" s="124" t="s">
        <v>135</v>
      </c>
      <c r="B2" s="74"/>
      <c r="C2" s="74"/>
      <c r="D2" s="74"/>
      <c r="E2" s="74"/>
      <c r="F2" s="74"/>
      <c r="G2" s="74"/>
      <c r="H2" s="74"/>
    </row>
    <row r="3" spans="1:8" s="16" customFormat="1" ht="14.25">
      <c r="A3" s="98" t="s">
        <v>107</v>
      </c>
      <c r="B3" s="129">
        <v>2016</v>
      </c>
      <c r="C3" s="129"/>
      <c r="D3" s="129"/>
      <c r="E3" s="129"/>
      <c r="F3" s="129"/>
      <c r="G3" s="129"/>
      <c r="H3" s="129"/>
    </row>
    <row r="4" spans="1:8" s="16" customFormat="1" ht="15" thickBot="1">
      <c r="A4" s="98" t="s">
        <v>108</v>
      </c>
      <c r="B4" s="75"/>
      <c r="C4" s="109" t="s">
        <v>136</v>
      </c>
      <c r="D4" s="109"/>
      <c r="E4" s="109"/>
      <c r="F4" s="109"/>
      <c r="G4" s="75"/>
      <c r="H4" s="75"/>
    </row>
    <row r="5" spans="1:7" ht="18" customHeight="1">
      <c r="A5" s="130" t="s">
        <v>14</v>
      </c>
      <c r="B5" s="132" t="s">
        <v>134</v>
      </c>
      <c r="C5" s="132" t="s">
        <v>137</v>
      </c>
      <c r="D5" s="134"/>
      <c r="E5" s="130" t="s">
        <v>15</v>
      </c>
      <c r="F5" s="132" t="s">
        <v>134</v>
      </c>
      <c r="G5" s="132" t="s">
        <v>137</v>
      </c>
    </row>
    <row r="6" spans="1:7" ht="13.5" customHeight="1" thickBot="1">
      <c r="A6" s="131"/>
      <c r="B6" s="133"/>
      <c r="C6" s="133"/>
      <c r="D6" s="135"/>
      <c r="E6" s="131"/>
      <c r="F6" s="133"/>
      <c r="G6" s="133"/>
    </row>
    <row r="7" spans="1:7" ht="14.25" thickBot="1" thickTop="1">
      <c r="A7" s="2" t="s">
        <v>9</v>
      </c>
      <c r="B7" s="103">
        <v>239047.15</v>
      </c>
      <c r="C7" s="103">
        <v>230989.13</v>
      </c>
      <c r="D7" s="18"/>
      <c r="E7" s="3" t="s">
        <v>6</v>
      </c>
      <c r="F7" s="105">
        <v>411605.94</v>
      </c>
      <c r="G7" s="105">
        <v>413926.22</v>
      </c>
    </row>
    <row r="8" spans="1:7" ht="23.25" thickBot="1">
      <c r="A8" s="2" t="s">
        <v>10</v>
      </c>
      <c r="B8" s="103">
        <v>219468.47</v>
      </c>
      <c r="C8" s="103">
        <v>201054.07</v>
      </c>
      <c r="D8" s="18"/>
      <c r="E8" s="3" t="s">
        <v>7</v>
      </c>
      <c r="F8" s="106">
        <v>16895.04</v>
      </c>
      <c r="G8" s="106">
        <v>11525.62</v>
      </c>
    </row>
    <row r="9" spans="1:8" ht="23.25" thickBot="1">
      <c r="A9" s="2" t="s">
        <v>11</v>
      </c>
      <c r="B9" s="103">
        <v>377.12</v>
      </c>
      <c r="C9" s="103">
        <v>374.09</v>
      </c>
      <c r="D9" s="18"/>
      <c r="E9" s="3" t="s">
        <v>19</v>
      </c>
      <c r="F9" s="106">
        <v>33668.08</v>
      </c>
      <c r="G9" s="106">
        <v>25837.02</v>
      </c>
      <c r="H9" s="14"/>
    </row>
    <row r="10" spans="1:7" ht="13.5" thickBot="1">
      <c r="A10" s="2" t="s">
        <v>12</v>
      </c>
      <c r="B10" s="103">
        <v>107123.79</v>
      </c>
      <c r="C10" s="103">
        <v>109498.7</v>
      </c>
      <c r="D10" s="18"/>
      <c r="E10" s="3" t="s">
        <v>8</v>
      </c>
      <c r="F10" s="106">
        <v>262471.18</v>
      </c>
      <c r="G10" s="106">
        <v>269882.36</v>
      </c>
    </row>
    <row r="11" spans="1:10" ht="23.25" thickBot="1">
      <c r="A11" s="2" t="s">
        <v>16</v>
      </c>
      <c r="B11" s="103">
        <v>888636.93</v>
      </c>
      <c r="C11" s="103">
        <v>301767.12</v>
      </c>
      <c r="D11" s="18"/>
      <c r="E11" s="3" t="s">
        <v>20</v>
      </c>
      <c r="F11" s="106">
        <v>74499.59</v>
      </c>
      <c r="G11" s="106">
        <v>75002.23</v>
      </c>
      <c r="H11" s="9"/>
      <c r="I11" s="9"/>
      <c r="J11" s="99"/>
    </row>
    <row r="12" spans="1:10" ht="23.25" thickBot="1">
      <c r="A12" s="2" t="s">
        <v>0</v>
      </c>
      <c r="B12" s="103">
        <v>0</v>
      </c>
      <c r="C12" s="103">
        <v>0</v>
      </c>
      <c r="D12" s="18"/>
      <c r="E12" s="3" t="s">
        <v>21</v>
      </c>
      <c r="F12" s="107">
        <v>0</v>
      </c>
      <c r="G12" s="107">
        <v>0</v>
      </c>
      <c r="H12" s="9"/>
      <c r="J12" s="9"/>
    </row>
    <row r="13" spans="1:7" ht="13.5" thickBot="1">
      <c r="A13" s="2" t="s">
        <v>17</v>
      </c>
      <c r="B13" s="103">
        <v>0</v>
      </c>
      <c r="C13" s="103">
        <v>0</v>
      </c>
      <c r="D13" s="18"/>
      <c r="E13" s="3" t="s">
        <v>2</v>
      </c>
      <c r="F13" s="106">
        <v>691170.92</v>
      </c>
      <c r="G13" s="106">
        <v>161565.38</v>
      </c>
    </row>
    <row r="14" spans="1:7" ht="13.5" thickBot="1">
      <c r="A14" s="2" t="s">
        <v>18</v>
      </c>
      <c r="B14" s="103">
        <v>20474.05</v>
      </c>
      <c r="C14" s="103">
        <v>19780</v>
      </c>
      <c r="D14" s="18"/>
      <c r="E14" s="3" t="s">
        <v>1</v>
      </c>
      <c r="F14" s="104"/>
      <c r="G14" s="106"/>
    </row>
    <row r="15" spans="1:8" ht="16.5" thickBot="1">
      <c r="A15" s="1"/>
      <c r="B15" s="10"/>
      <c r="C15" s="10"/>
      <c r="D15" s="12"/>
      <c r="E15" s="3" t="s">
        <v>3</v>
      </c>
      <c r="F15" s="108"/>
      <c r="G15" s="107"/>
      <c r="H15" s="14"/>
    </row>
    <row r="16" spans="1:9" ht="16.5" thickBot="1">
      <c r="A16" s="4" t="s">
        <v>4</v>
      </c>
      <c r="B16" s="95">
        <f>SUM(B7:B14)</f>
        <v>1475127.51</v>
      </c>
      <c r="C16" s="95">
        <f>SUM(C7:C14)</f>
        <v>863463.11</v>
      </c>
      <c r="D16" s="12"/>
      <c r="E16" s="5"/>
      <c r="F16" s="11">
        <f>SUM(F7:F15)</f>
        <v>1490310.75</v>
      </c>
      <c r="G16" s="11">
        <f>SUM(G7:G15)</f>
        <v>957738.83</v>
      </c>
      <c r="I16" s="14"/>
    </row>
    <row r="18" spans="2:7" ht="12.75">
      <c r="B18" s="13"/>
      <c r="C18" s="13"/>
      <c r="D18" s="13"/>
      <c r="E18" s="13"/>
      <c r="F18" s="13"/>
      <c r="G18" s="13"/>
    </row>
    <row r="56" ht="12.75">
      <c r="D56" s="15"/>
    </row>
  </sheetData>
  <sheetProtection/>
  <mergeCells count="8">
    <mergeCell ref="B3:H3"/>
    <mergeCell ref="E5:E6"/>
    <mergeCell ref="F5:F6"/>
    <mergeCell ref="G5:G6"/>
    <mergeCell ref="A5:A6"/>
    <mergeCell ref="B5:B6"/>
    <mergeCell ref="C5:C6"/>
    <mergeCell ref="D5:D6"/>
  </mergeCells>
  <printOptions/>
  <pageMargins left="0.75" right="0.75" top="1" bottom="1"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57"/>
  <sheetViews>
    <sheetView zoomScalePageLayoutView="0" workbookViewId="0" topLeftCell="A1">
      <selection activeCell="D11" sqref="D11"/>
    </sheetView>
  </sheetViews>
  <sheetFormatPr defaultColWidth="11.421875" defaultRowHeight="12.75"/>
  <cols>
    <col min="1" max="1" width="8.140625" style="0" customWidth="1"/>
    <col min="2" max="2" width="51.57421875" style="0" customWidth="1"/>
    <col min="3" max="3" width="34.8515625" style="9" hidden="1" customWidth="1"/>
    <col min="4" max="4" width="34.28125" style="0" customWidth="1"/>
    <col min="5" max="5" width="38.8515625" style="0" customWidth="1"/>
  </cols>
  <sheetData>
    <row r="1" spans="1:5" ht="14.25" customHeight="1">
      <c r="A1" s="136" t="s">
        <v>22</v>
      </c>
      <c r="B1" s="136"/>
      <c r="C1" s="136"/>
      <c r="D1" s="136"/>
      <c r="E1" s="136"/>
    </row>
    <row r="2" spans="1:5" ht="14.25" customHeight="1">
      <c r="A2" s="29"/>
      <c r="B2" s="138" t="s">
        <v>71</v>
      </c>
      <c r="C2" s="138"/>
      <c r="D2" s="138"/>
      <c r="E2" s="138"/>
    </row>
    <row r="3" spans="1:8" s="16" customFormat="1" ht="14.25">
      <c r="A3" s="98" t="str">
        <f>'Liq Capitulos'!A2</f>
        <v>LIQUIDACIÓN</v>
      </c>
      <c r="B3" s="74"/>
      <c r="C3" s="74"/>
      <c r="D3" s="74"/>
      <c r="E3" s="74"/>
      <c r="F3" s="74"/>
      <c r="G3" s="74"/>
      <c r="H3" s="74"/>
    </row>
    <row r="4" spans="1:8" s="16" customFormat="1" ht="14.25">
      <c r="A4" s="98" t="s">
        <v>107</v>
      </c>
      <c r="B4" s="139">
        <f>'Liq Capitulos'!B3:H3</f>
        <v>2016</v>
      </c>
      <c r="C4" s="139"/>
      <c r="D4" s="139"/>
      <c r="E4" s="139"/>
      <c r="F4" s="139"/>
      <c r="G4" s="139"/>
      <c r="H4" s="139"/>
    </row>
    <row r="5" spans="1:8" s="16" customFormat="1" ht="14.25">
      <c r="A5" s="98" t="s">
        <v>108</v>
      </c>
      <c r="B5" s="75"/>
      <c r="C5" s="75" t="str">
        <f>'Liq Capitulos'!C4</f>
        <v>AYUNTAMIENTO DE RIBERA ALTA / ERRIBERAGOITIA</v>
      </c>
      <c r="D5" s="75"/>
      <c r="E5" s="75"/>
      <c r="F5" s="75"/>
      <c r="G5" s="75"/>
      <c r="H5" s="75"/>
    </row>
    <row r="6" spans="1:5" ht="14.25">
      <c r="A6" s="19"/>
      <c r="B6" s="20"/>
      <c r="C6" s="20"/>
      <c r="D6" s="20"/>
      <c r="E6" s="21" t="s">
        <v>23</v>
      </c>
    </row>
    <row r="7" spans="1:5" ht="29.25" customHeight="1">
      <c r="A7" s="22" t="s">
        <v>24</v>
      </c>
      <c r="B7" s="22" t="s">
        <v>25</v>
      </c>
      <c r="C7" s="22" t="s">
        <v>132</v>
      </c>
      <c r="D7" s="22" t="s">
        <v>138</v>
      </c>
      <c r="E7" s="23" t="s">
        <v>26</v>
      </c>
    </row>
    <row r="8" spans="1:5" ht="12.75">
      <c r="A8" s="24" t="s">
        <v>27</v>
      </c>
      <c r="B8" s="24" t="s">
        <v>28</v>
      </c>
      <c r="C8" s="110"/>
      <c r="D8" s="111">
        <f>408086.25-413926.22</f>
        <v>-5839.969999999972</v>
      </c>
      <c r="E8" s="112"/>
    </row>
    <row r="9" spans="1:5" ht="12.75">
      <c r="A9" s="24" t="s">
        <v>29</v>
      </c>
      <c r="B9" s="24" t="s">
        <v>30</v>
      </c>
      <c r="C9" s="110"/>
      <c r="D9" s="111">
        <v>0</v>
      </c>
      <c r="E9" s="112"/>
    </row>
    <row r="10" spans="1:5" ht="12.75">
      <c r="A10" s="24" t="s">
        <v>31</v>
      </c>
      <c r="B10" s="24" t="s">
        <v>32</v>
      </c>
      <c r="C10" s="110"/>
      <c r="D10" s="111">
        <v>0</v>
      </c>
      <c r="E10" s="113"/>
    </row>
    <row r="11" spans="1:5" ht="24">
      <c r="A11" s="24"/>
      <c r="B11" s="24" t="s">
        <v>73</v>
      </c>
      <c r="C11" s="110"/>
      <c r="D11" s="111"/>
      <c r="E11" s="112"/>
    </row>
    <row r="12" spans="1:5" ht="12.75">
      <c r="A12" s="24" t="s">
        <v>33</v>
      </c>
      <c r="B12" s="24" t="s">
        <v>5</v>
      </c>
      <c r="C12" s="110"/>
      <c r="D12" s="111"/>
      <c r="E12" s="112"/>
    </row>
    <row r="13" spans="1:5" ht="12.75">
      <c r="A13" s="24" t="s">
        <v>34</v>
      </c>
      <c r="B13" s="24" t="s">
        <v>35</v>
      </c>
      <c r="C13" s="110"/>
      <c r="D13" s="111"/>
      <c r="E13" s="112"/>
    </row>
    <row r="14" spans="1:5" ht="12.75">
      <c r="A14" s="24" t="s">
        <v>36</v>
      </c>
      <c r="B14" s="24" t="s">
        <v>37</v>
      </c>
      <c r="C14" s="110"/>
      <c r="D14" s="111"/>
      <c r="E14" s="112"/>
    </row>
    <row r="15" spans="1:5" ht="30">
      <c r="A15" s="24" t="s">
        <v>38</v>
      </c>
      <c r="B15" s="24" t="s">
        <v>39</v>
      </c>
      <c r="C15" s="110"/>
      <c r="D15" s="111"/>
      <c r="E15" s="112"/>
    </row>
    <row r="16" spans="1:5" ht="12.75">
      <c r="A16" s="24" t="s">
        <v>40</v>
      </c>
      <c r="B16" s="24" t="s">
        <v>41</v>
      </c>
      <c r="C16" s="110"/>
      <c r="D16" s="111"/>
      <c r="E16" s="112"/>
    </row>
    <row r="17" spans="1:5" ht="12.75">
      <c r="A17" s="24" t="s">
        <v>42</v>
      </c>
      <c r="B17" s="24" t="s">
        <v>43</v>
      </c>
      <c r="C17" s="110"/>
      <c r="D17" s="111"/>
      <c r="E17" s="112"/>
    </row>
    <row r="18" spans="1:5" ht="12.75">
      <c r="A18" s="24" t="s">
        <v>44</v>
      </c>
      <c r="B18" s="24" t="s">
        <v>45</v>
      </c>
      <c r="C18" s="110"/>
      <c r="D18" s="111"/>
      <c r="E18" s="112"/>
    </row>
    <row r="19" spans="1:5" ht="12.75">
      <c r="A19" s="24" t="s">
        <v>46</v>
      </c>
      <c r="B19" s="24" t="s">
        <v>47</v>
      </c>
      <c r="C19" s="110"/>
      <c r="D19" s="111"/>
      <c r="E19" s="112"/>
    </row>
    <row r="20" spans="1:5" ht="12.75">
      <c r="A20" s="24" t="s">
        <v>48</v>
      </c>
      <c r="B20" s="24" t="s">
        <v>49</v>
      </c>
      <c r="C20" s="110"/>
      <c r="D20" s="111"/>
      <c r="E20" s="112"/>
    </row>
    <row r="21" spans="1:5" ht="12.75">
      <c r="A21" s="24" t="s">
        <v>50</v>
      </c>
      <c r="B21" s="24" t="s">
        <v>51</v>
      </c>
      <c r="C21" s="110"/>
      <c r="D21" s="111"/>
      <c r="E21" s="112"/>
    </row>
    <row r="22" spans="1:5" ht="12.75">
      <c r="A22" s="24" t="s">
        <v>52</v>
      </c>
      <c r="B22" s="24" t="s">
        <v>53</v>
      </c>
      <c r="C22" s="110"/>
      <c r="D22" s="111"/>
      <c r="E22" s="112"/>
    </row>
    <row r="23" spans="1:5" ht="24">
      <c r="A23" s="24" t="s">
        <v>54</v>
      </c>
      <c r="B23" s="24" t="s">
        <v>55</v>
      </c>
      <c r="C23" s="110"/>
      <c r="D23" s="111"/>
      <c r="E23" s="112"/>
    </row>
    <row r="24" spans="1:5" ht="12.75">
      <c r="A24" s="24" t="s">
        <v>56</v>
      </c>
      <c r="B24" s="24" t="s">
        <v>57</v>
      </c>
      <c r="C24" s="110"/>
      <c r="D24" s="111"/>
      <c r="E24" s="112"/>
    </row>
    <row r="25" spans="1:5" ht="12.75">
      <c r="A25" s="24" t="s">
        <v>58</v>
      </c>
      <c r="B25" s="24" t="s">
        <v>59</v>
      </c>
      <c r="C25" s="110"/>
      <c r="D25" s="111"/>
      <c r="E25" s="112"/>
    </row>
    <row r="26" spans="1:5" ht="12.75">
      <c r="A26" s="24" t="s">
        <v>60</v>
      </c>
      <c r="B26" s="24" t="s">
        <v>61</v>
      </c>
      <c r="C26" s="110"/>
      <c r="D26" s="111"/>
      <c r="E26" s="112"/>
    </row>
    <row r="27" spans="1:5" ht="30">
      <c r="A27" s="24" t="s">
        <v>62</v>
      </c>
      <c r="B27" s="24" t="s">
        <v>63</v>
      </c>
      <c r="C27" s="110"/>
      <c r="D27" s="111"/>
      <c r="E27" s="112"/>
    </row>
    <row r="28" spans="1:5" ht="12.75">
      <c r="A28" s="24" t="s">
        <v>64</v>
      </c>
      <c r="B28" s="24" t="s">
        <v>65</v>
      </c>
      <c r="C28" s="110"/>
      <c r="D28" s="111"/>
      <c r="E28" s="112"/>
    </row>
    <row r="29" spans="1:5" ht="40.5" customHeight="1">
      <c r="A29" s="24"/>
      <c r="B29" s="24" t="s">
        <v>66</v>
      </c>
      <c r="C29" s="110"/>
      <c r="D29" s="114"/>
      <c r="E29" s="115" t="s">
        <v>72</v>
      </c>
    </row>
    <row r="30" spans="1:5" ht="42">
      <c r="A30" s="24" t="s">
        <v>67</v>
      </c>
      <c r="B30" s="25" t="s">
        <v>68</v>
      </c>
      <c r="C30" s="114"/>
      <c r="D30" s="111"/>
      <c r="E30" s="112"/>
    </row>
    <row r="31" spans="1:5" ht="17.25">
      <c r="A31" s="26"/>
      <c r="B31" s="27" t="s">
        <v>69</v>
      </c>
      <c r="C31" s="28">
        <f>SUM(C8:C30)</f>
        <v>0</v>
      </c>
      <c r="D31" s="28">
        <f>SUM(D8:D30)</f>
        <v>-5839.969999999972</v>
      </c>
      <c r="E31" s="26"/>
    </row>
    <row r="32" spans="1:5" ht="12.75">
      <c r="A32" s="137" t="s">
        <v>70</v>
      </c>
      <c r="B32" s="137"/>
      <c r="C32" s="137"/>
      <c r="D32" s="137"/>
      <c r="E32" s="137"/>
    </row>
    <row r="55" ht="12.75">
      <c r="D55" s="9"/>
    </row>
    <row r="57" ht="12.75">
      <c r="D57" s="9"/>
    </row>
  </sheetData>
  <sheetProtection/>
  <mergeCells count="4">
    <mergeCell ref="A1:E1"/>
    <mergeCell ref="A32:E32"/>
    <mergeCell ref="B2:E2"/>
    <mergeCell ref="B4:H4"/>
  </mergeCells>
  <printOptions/>
  <pageMargins left="0.75" right="0.75" top="1" bottom="1" header="0" footer="0"/>
  <pageSetup horizontalDpi="600" verticalDpi="600" orientation="landscape" paperSize="9" scale="79" r:id="rId1"/>
  <colBreaks count="1" manualBreakCount="1">
    <brk id="5" max="65535" man="1"/>
  </colBreaks>
</worksheet>
</file>

<file path=xl/worksheets/sheet3.xml><?xml version="1.0" encoding="utf-8"?>
<worksheet xmlns="http://schemas.openxmlformats.org/spreadsheetml/2006/main" xmlns:r="http://schemas.openxmlformats.org/officeDocument/2006/relationships">
  <dimension ref="A1:I60"/>
  <sheetViews>
    <sheetView zoomScalePageLayoutView="0" workbookViewId="0" topLeftCell="A19">
      <selection activeCell="F25" sqref="F25"/>
    </sheetView>
  </sheetViews>
  <sheetFormatPr defaultColWidth="11.421875" defaultRowHeight="12.75"/>
  <cols>
    <col min="1" max="1" width="35.421875" style="0" customWidth="1"/>
    <col min="2" max="2" width="35.8515625" style="0" customWidth="1"/>
    <col min="3" max="3" width="23.8515625" style="13" customWidth="1"/>
    <col min="4" max="4" width="17.7109375" style="0" customWidth="1"/>
    <col min="5" max="5" width="2.8515625" style="0" customWidth="1"/>
    <col min="6" max="6" width="15.140625" style="0" customWidth="1"/>
    <col min="7" max="7" width="14.421875" style="6" bestFit="1" customWidth="1"/>
    <col min="8" max="8" width="11.8515625" style="0" bestFit="1" customWidth="1"/>
    <col min="9" max="9" width="14.421875" style="0" bestFit="1" customWidth="1"/>
  </cols>
  <sheetData>
    <row r="1" spans="1:6" ht="20.25">
      <c r="A1" s="30" t="s">
        <v>104</v>
      </c>
      <c r="B1" s="31"/>
      <c r="C1" s="31"/>
      <c r="D1" s="31"/>
      <c r="E1" s="31"/>
      <c r="F1" s="31"/>
    </row>
    <row r="2" spans="1:8" s="16" customFormat="1" ht="14.25">
      <c r="A2" s="98" t="str">
        <f>'Liq Capitulos'!A2</f>
        <v>LIQUIDACIÓN</v>
      </c>
      <c r="B2" s="74"/>
      <c r="C2" s="74"/>
      <c r="D2" s="74"/>
      <c r="E2" s="74"/>
      <c r="F2" s="74"/>
      <c r="G2" s="74"/>
      <c r="H2" s="74"/>
    </row>
    <row r="3" spans="1:8" s="16" customFormat="1" ht="14.25">
      <c r="A3" s="98" t="s">
        <v>107</v>
      </c>
      <c r="B3" s="139">
        <f>'Liq Capitulos'!B3:H3</f>
        <v>2016</v>
      </c>
      <c r="C3" s="139"/>
      <c r="D3" s="139"/>
      <c r="E3" s="139"/>
      <c r="F3" s="139"/>
      <c r="G3" s="139"/>
      <c r="H3" s="139"/>
    </row>
    <row r="4" spans="1:8" s="16" customFormat="1" ht="14.25">
      <c r="A4" s="98" t="s">
        <v>108</v>
      </c>
      <c r="B4" s="75" t="str">
        <f>'Liq Capitulos'!C4</f>
        <v>AYUNTAMIENTO DE RIBERA ALTA / ERRIBERAGOITIA</v>
      </c>
      <c r="C4" s="75"/>
      <c r="D4" s="75"/>
      <c r="E4" s="75"/>
      <c r="F4" s="75"/>
      <c r="G4" s="75"/>
      <c r="H4" s="75"/>
    </row>
    <row r="5" spans="1:6" ht="14.25">
      <c r="A5" s="19"/>
      <c r="B5" s="32"/>
      <c r="C5" s="33"/>
      <c r="D5" s="34"/>
      <c r="E5" s="34"/>
      <c r="F5" s="21" t="s">
        <v>23</v>
      </c>
    </row>
    <row r="6" spans="1:6" ht="24.75" customHeight="1">
      <c r="A6" s="35" t="s">
        <v>74</v>
      </c>
      <c r="B6" s="36"/>
      <c r="C6" s="35" t="s">
        <v>75</v>
      </c>
      <c r="D6" s="116" t="s">
        <v>134</v>
      </c>
      <c r="E6" s="37"/>
      <c r="F6" s="38" t="s">
        <v>137</v>
      </c>
    </row>
    <row r="7" spans="1:8" ht="24.75" customHeight="1">
      <c r="A7" s="146" t="s">
        <v>129</v>
      </c>
      <c r="B7" s="147"/>
      <c r="C7" s="117"/>
      <c r="D7" s="72">
        <f>'Liq Capitulos'!B7+'Liq Capitulos'!B8+'Liq Capitulos'!B9+'Liq Capitulos'!B10+'Liq Capitulos'!B11+'Liq Capitulos'!B12</f>
        <v>1454653.46</v>
      </c>
      <c r="E7" s="96"/>
      <c r="F7" s="97">
        <f>'Liq Capitulos'!C7+'Liq Capitulos'!C8+'Liq Capitulos'!C9+'Liq Capitulos'!C10+'Liq Capitulos'!C11+'Liq Capitulos'!C12</f>
        <v>843683.11</v>
      </c>
      <c r="H7" s="14"/>
    </row>
    <row r="8" spans="1:6" ht="24.75" customHeight="1">
      <c r="A8" s="146" t="s">
        <v>130</v>
      </c>
      <c r="B8" s="147"/>
      <c r="C8" s="117"/>
      <c r="D8" s="128">
        <v>0</v>
      </c>
      <c r="E8" s="128"/>
      <c r="F8" s="128">
        <v>0</v>
      </c>
    </row>
    <row r="9" spans="1:6" ht="32.25" customHeight="1">
      <c r="A9" s="140" t="s">
        <v>76</v>
      </c>
      <c r="B9" s="141"/>
      <c r="C9" s="118"/>
      <c r="D9" s="72">
        <f>D7-D8</f>
        <v>1454653.46</v>
      </c>
      <c r="E9" s="41"/>
      <c r="F9" s="72">
        <f>F7-F8</f>
        <v>843683.11</v>
      </c>
    </row>
    <row r="10" spans="1:6" ht="17.25">
      <c r="A10" s="142" t="s">
        <v>77</v>
      </c>
      <c r="B10" s="143"/>
      <c r="C10" s="42"/>
      <c r="D10" s="43"/>
      <c r="E10" s="119"/>
      <c r="F10" s="119"/>
    </row>
    <row r="11" spans="1:6" ht="17.25">
      <c r="A11" s="144" t="s">
        <v>78</v>
      </c>
      <c r="B11" s="145"/>
      <c r="C11" s="39"/>
      <c r="D11" s="40"/>
      <c r="E11" s="44"/>
      <c r="F11" s="44"/>
    </row>
    <row r="12" spans="1:6" ht="25.5" customHeight="1">
      <c r="A12" s="144" t="s">
        <v>79</v>
      </c>
      <c r="B12" s="145"/>
      <c r="C12" s="39"/>
      <c r="D12" s="40"/>
      <c r="E12" s="44"/>
      <c r="F12" s="44"/>
    </row>
    <row r="13" spans="1:6" ht="17.25">
      <c r="A13" s="144" t="s">
        <v>80</v>
      </c>
      <c r="B13" s="145"/>
      <c r="C13" s="39"/>
      <c r="D13" s="40"/>
      <c r="E13" s="44"/>
      <c r="F13" s="44"/>
    </row>
    <row r="14" spans="1:6" ht="17.25">
      <c r="A14" s="144" t="s">
        <v>81</v>
      </c>
      <c r="B14" s="145"/>
      <c r="C14" s="39"/>
      <c r="D14" s="40"/>
      <c r="E14" s="44"/>
      <c r="F14" s="44"/>
    </row>
    <row r="15" spans="1:6" ht="17.25">
      <c r="A15" s="144" t="s">
        <v>82</v>
      </c>
      <c r="B15" s="145"/>
      <c r="C15" s="39"/>
      <c r="D15" s="40"/>
      <c r="E15" s="44"/>
      <c r="F15" s="44"/>
    </row>
    <row r="16" spans="1:6" ht="17.25">
      <c r="A16" s="144" t="s">
        <v>83</v>
      </c>
      <c r="B16" s="145"/>
      <c r="C16" s="39"/>
      <c r="D16" s="40"/>
      <c r="E16" s="44"/>
      <c r="F16" s="44"/>
    </row>
    <row r="17" spans="1:6" ht="17.25">
      <c r="A17" s="144" t="s">
        <v>84</v>
      </c>
      <c r="B17" s="145"/>
      <c r="C17" s="39"/>
      <c r="D17" s="40"/>
      <c r="E17" s="44"/>
      <c r="F17" s="44"/>
    </row>
    <row r="18" spans="1:6" ht="17.25">
      <c r="A18" s="144" t="s">
        <v>85</v>
      </c>
      <c r="B18" s="145"/>
      <c r="C18" s="39"/>
      <c r="D18" s="40"/>
      <c r="E18" s="44"/>
      <c r="F18" s="44"/>
    </row>
    <row r="19" spans="1:6" ht="17.25">
      <c r="A19" s="144" t="s">
        <v>86</v>
      </c>
      <c r="B19" s="145"/>
      <c r="C19" s="39"/>
      <c r="D19" s="40"/>
      <c r="E19" s="44"/>
      <c r="F19" s="44"/>
    </row>
    <row r="20" spans="1:6" ht="17.25">
      <c r="A20" s="144" t="s">
        <v>87</v>
      </c>
      <c r="B20" s="145"/>
      <c r="C20" s="39"/>
      <c r="D20" s="40"/>
      <c r="E20" s="44"/>
      <c r="F20" s="44"/>
    </row>
    <row r="21" spans="1:6" ht="17.25">
      <c r="A21" s="148" t="s">
        <v>88</v>
      </c>
      <c r="B21" s="145"/>
      <c r="C21" s="39"/>
      <c r="D21" s="40"/>
      <c r="E21" s="44"/>
      <c r="F21" s="44"/>
    </row>
    <row r="22" spans="1:6" ht="17.25">
      <c r="A22" s="148" t="s">
        <v>37</v>
      </c>
      <c r="B22" s="145"/>
      <c r="C22" s="45"/>
      <c r="D22" s="46"/>
      <c r="E22" s="44"/>
      <c r="F22" s="44"/>
    </row>
    <row r="23" spans="1:6" ht="23.25" customHeight="1">
      <c r="A23" s="154" t="s">
        <v>89</v>
      </c>
      <c r="B23" s="155"/>
      <c r="C23" s="39"/>
      <c r="D23" s="44"/>
      <c r="E23" s="44"/>
      <c r="F23" s="44"/>
    </row>
    <row r="24" spans="1:6" ht="23.25" customHeight="1">
      <c r="A24" s="152" t="s">
        <v>133</v>
      </c>
      <c r="B24" s="153"/>
      <c r="C24" s="39"/>
      <c r="D24" s="44"/>
      <c r="E24" s="44"/>
      <c r="F24" s="44">
        <v>-15000</v>
      </c>
    </row>
    <row r="25" spans="1:6" ht="17.25">
      <c r="A25" s="148" t="s">
        <v>90</v>
      </c>
      <c r="B25" s="145"/>
      <c r="C25" s="118"/>
      <c r="D25" s="127"/>
      <c r="E25" s="127"/>
      <c r="F25" s="127"/>
    </row>
    <row r="26" spans="1:6" ht="17.25">
      <c r="A26" s="149" t="s">
        <v>91</v>
      </c>
      <c r="B26" s="150"/>
      <c r="C26" s="151"/>
      <c r="D26" s="49">
        <f>SUM(D9:D25)</f>
        <v>1454653.46</v>
      </c>
      <c r="E26" s="49"/>
      <c r="F26" s="49">
        <f>SUM(F9:F25)</f>
        <v>828683.11</v>
      </c>
    </row>
    <row r="27" spans="1:6" ht="12.75">
      <c r="A27" s="164" t="s">
        <v>92</v>
      </c>
      <c r="B27" s="165"/>
      <c r="C27" s="164"/>
      <c r="D27" s="156"/>
      <c r="E27" s="156"/>
      <c r="F27" s="156"/>
    </row>
    <row r="28" spans="1:6" ht="12.75">
      <c r="A28" s="166"/>
      <c r="B28" s="167"/>
      <c r="C28" s="166"/>
      <c r="D28" s="157"/>
      <c r="E28" s="157"/>
      <c r="F28" s="157"/>
    </row>
    <row r="29" spans="1:6" ht="23.25" customHeight="1">
      <c r="A29" s="148" t="s">
        <v>93</v>
      </c>
      <c r="B29" s="145"/>
      <c r="C29" s="42"/>
      <c r="D29" s="50">
        <f>+D30+D31+D32+D33+D34</f>
        <v>704940.1000000001</v>
      </c>
      <c r="E29" s="50"/>
      <c r="F29" s="50">
        <f>+F30+F31+F32+F33+F34</f>
        <v>176032.18</v>
      </c>
    </row>
    <row r="30" spans="1:6" ht="17.25">
      <c r="A30" s="51"/>
      <c r="B30" s="52" t="s">
        <v>94</v>
      </c>
      <c r="C30" s="42"/>
      <c r="D30" s="53"/>
      <c r="E30" s="53"/>
      <c r="F30" s="54"/>
    </row>
    <row r="31" spans="1:6" ht="17.25">
      <c r="A31" s="51"/>
      <c r="B31" s="52" t="s">
        <v>95</v>
      </c>
      <c r="C31" s="42"/>
      <c r="D31" s="53"/>
      <c r="E31" s="53"/>
      <c r="F31" s="54"/>
    </row>
    <row r="32" spans="1:6" ht="17.25">
      <c r="A32" s="51"/>
      <c r="B32" s="52" t="s">
        <v>96</v>
      </c>
      <c r="C32" s="42"/>
      <c r="D32" s="121">
        <f>875+8627.36+67774.55+222296.38+18225</f>
        <v>317798.29000000004</v>
      </c>
      <c r="E32" s="53"/>
      <c r="F32" s="54">
        <f>875+4408.4+136453.3</f>
        <v>141736.69999999998</v>
      </c>
    </row>
    <row r="33" spans="1:6" ht="17.25">
      <c r="A33" s="51"/>
      <c r="B33" s="52" t="s">
        <v>97</v>
      </c>
      <c r="C33" s="42"/>
      <c r="D33" s="121">
        <f>2769.02+360797.22+22077.77+1497.8</f>
        <v>387141.81</v>
      </c>
      <c r="E33" s="53"/>
      <c r="F33" s="54">
        <f>3546.4+21565.68+3483.4</f>
        <v>28595.480000000003</v>
      </c>
    </row>
    <row r="34" spans="1:6" ht="17.25">
      <c r="A34" s="51"/>
      <c r="B34" s="52" t="s">
        <v>98</v>
      </c>
      <c r="C34" s="42"/>
      <c r="D34" s="122"/>
      <c r="E34" s="53"/>
      <c r="F34" s="121">
        <f>4200+1500</f>
        <v>5700</v>
      </c>
    </row>
    <row r="35" spans="1:6" ht="16.5">
      <c r="A35" s="158"/>
      <c r="B35" s="159"/>
      <c r="C35" s="159"/>
      <c r="D35" s="160"/>
      <c r="E35" s="101"/>
      <c r="F35" s="120"/>
    </row>
    <row r="36" spans="1:9" ht="17.25">
      <c r="A36" s="47" t="s">
        <v>99</v>
      </c>
      <c r="B36" s="48"/>
      <c r="C36" s="56"/>
      <c r="D36" s="49">
        <f>+D26-D27-D29</f>
        <v>749713.3599999999</v>
      </c>
      <c r="E36" s="49"/>
      <c r="F36" s="49">
        <f>+F26-F27-F29</f>
        <v>652650.9299999999</v>
      </c>
      <c r="I36" s="14"/>
    </row>
    <row r="37" spans="1:6" ht="16.5">
      <c r="A37" s="161" t="s">
        <v>105</v>
      </c>
      <c r="B37" s="162"/>
      <c r="C37" s="162"/>
      <c r="D37" s="163"/>
      <c r="E37" s="57"/>
      <c r="F37" s="57">
        <f>+F44</f>
        <v>0</v>
      </c>
    </row>
    <row r="38" spans="1:6" ht="17.25">
      <c r="A38" s="58" t="s">
        <v>100</v>
      </c>
      <c r="B38" s="59"/>
      <c r="C38" s="59"/>
      <c r="D38" s="59"/>
      <c r="E38" s="60"/>
      <c r="F38" s="61"/>
    </row>
    <row r="39" spans="1:6" ht="48">
      <c r="A39" s="62" t="s">
        <v>101</v>
      </c>
      <c r="B39" s="63" t="s">
        <v>102</v>
      </c>
      <c r="C39" s="63" t="s">
        <v>103</v>
      </c>
      <c r="D39" s="38" t="s">
        <v>75</v>
      </c>
      <c r="E39" s="49"/>
      <c r="F39" s="49" t="str">
        <f>CONCATENATE("Importe Incr(+)/dismin(-) ",F6)</f>
        <v>Importe Incr(+)/dismin(-) Liquidación 2016</v>
      </c>
    </row>
    <row r="40" spans="1:6" ht="12.75">
      <c r="A40" s="64"/>
      <c r="B40" s="65"/>
      <c r="C40" s="65"/>
      <c r="D40" s="66"/>
      <c r="E40" s="67"/>
      <c r="F40" s="68"/>
    </row>
    <row r="41" spans="1:6" ht="12.75">
      <c r="A41" s="64"/>
      <c r="B41" s="65"/>
      <c r="C41" s="65"/>
      <c r="D41" s="66"/>
      <c r="E41" s="67"/>
      <c r="F41" s="68"/>
    </row>
    <row r="42" spans="1:6" ht="12.75">
      <c r="A42" s="64"/>
      <c r="B42" s="65"/>
      <c r="C42" s="65"/>
      <c r="D42" s="66"/>
      <c r="E42" s="67"/>
      <c r="F42" s="68"/>
    </row>
    <row r="43" spans="1:6" ht="12.75">
      <c r="A43" s="64"/>
      <c r="B43" s="65"/>
      <c r="C43" s="65"/>
      <c r="D43" s="66"/>
      <c r="E43" s="67"/>
      <c r="F43" s="68"/>
    </row>
    <row r="44" spans="1:6" ht="12.75">
      <c r="A44" s="69"/>
      <c r="B44" s="70"/>
      <c r="C44" s="70"/>
      <c r="D44" s="38"/>
      <c r="E44" s="71"/>
      <c r="F44" s="71">
        <f>SUM(F40:F43)</f>
        <v>0</v>
      </c>
    </row>
    <row r="58" ht="12.75">
      <c r="D58" s="9"/>
    </row>
    <row r="60" ht="12.75">
      <c r="D60" s="9"/>
    </row>
  </sheetData>
  <sheetProtection/>
  <mergeCells count="29">
    <mergeCell ref="F27:F28"/>
    <mergeCell ref="A29:B29"/>
    <mergeCell ref="A35:D35"/>
    <mergeCell ref="A37:D37"/>
    <mergeCell ref="A27:B28"/>
    <mergeCell ref="C27:C28"/>
    <mergeCell ref="D27:D28"/>
    <mergeCell ref="E27:E28"/>
    <mergeCell ref="A18:B18"/>
    <mergeCell ref="A19:B19"/>
    <mergeCell ref="A25:B25"/>
    <mergeCell ref="A26:C26"/>
    <mergeCell ref="A20:B20"/>
    <mergeCell ref="A21:B21"/>
    <mergeCell ref="A22:B22"/>
    <mergeCell ref="A24:B24"/>
    <mergeCell ref="A23:B23"/>
    <mergeCell ref="A12:B12"/>
    <mergeCell ref="A13:B13"/>
    <mergeCell ref="A14:B14"/>
    <mergeCell ref="A15:B15"/>
    <mergeCell ref="A16:B16"/>
    <mergeCell ref="A17:B17"/>
    <mergeCell ref="B3:H3"/>
    <mergeCell ref="A9:B9"/>
    <mergeCell ref="A10:B10"/>
    <mergeCell ref="A11:B11"/>
    <mergeCell ref="A7:B7"/>
    <mergeCell ref="A8:B8"/>
  </mergeCells>
  <dataValidations count="1">
    <dataValidation type="decimal" allowBlank="1" showInputMessage="1" showErrorMessage="1" prompt="Se deben incluir valores con signo positivo&#10;" sqref="D27:F27 E29:F35 D29:D34">
      <formula1>0</formula1>
      <formula2>9.99999999999999E+37</formula2>
    </dataValidation>
  </dataValidations>
  <printOptions/>
  <pageMargins left="0.75" right="0.75" top="1" bottom="1" header="0" footer="0"/>
  <pageSetup horizontalDpi="600" verticalDpi="600" orientation="portrait" paperSize="9" scale="60" r:id="rId1"/>
  <colBreaks count="1" manualBreakCount="1">
    <brk id="6" max="65535" man="1"/>
  </colBreaks>
</worksheet>
</file>

<file path=xl/worksheets/sheet4.xml><?xml version="1.0" encoding="utf-8"?>
<worksheet xmlns="http://schemas.openxmlformats.org/spreadsheetml/2006/main" xmlns:r="http://schemas.openxmlformats.org/officeDocument/2006/relationships">
  <dimension ref="A1:J36"/>
  <sheetViews>
    <sheetView zoomScalePageLayoutView="0" workbookViewId="0" topLeftCell="A1">
      <selection activeCell="A37" sqref="A37"/>
    </sheetView>
  </sheetViews>
  <sheetFormatPr defaultColWidth="11.421875" defaultRowHeight="12.75"/>
  <cols>
    <col min="1" max="1" width="25.7109375" style="16" customWidth="1"/>
    <col min="2" max="2" width="17.140625" style="16" customWidth="1"/>
    <col min="3" max="3" width="15.28125" style="16" customWidth="1"/>
    <col min="4" max="4" width="15.8515625" style="16" customWidth="1"/>
    <col min="5" max="5" width="14.421875" style="16" customWidth="1"/>
    <col min="6" max="6" width="14.7109375" style="16" customWidth="1"/>
    <col min="7" max="7" width="11.57421875" style="16" bestFit="1" customWidth="1"/>
    <col min="8" max="8" width="14.8515625" style="16" bestFit="1" customWidth="1"/>
    <col min="9" max="16384" width="11.421875" style="16" customWidth="1"/>
  </cols>
  <sheetData>
    <row r="1" spans="1:8" ht="17.25">
      <c r="A1" s="174" t="s">
        <v>106</v>
      </c>
      <c r="B1" s="174"/>
      <c r="C1" s="174"/>
      <c r="D1" s="174"/>
      <c r="E1" s="174"/>
      <c r="F1" s="174"/>
      <c r="G1" s="174"/>
      <c r="H1" s="174"/>
    </row>
    <row r="2" spans="1:8" ht="14.25">
      <c r="A2" s="98" t="str">
        <f>'Liq Capitulos'!A2</f>
        <v>LIQUIDACIÓN</v>
      </c>
      <c r="B2" s="74"/>
      <c r="C2" s="74"/>
      <c r="D2" s="74"/>
      <c r="E2" s="74"/>
      <c r="F2" s="74"/>
      <c r="G2" s="74"/>
      <c r="H2" s="74"/>
    </row>
    <row r="3" spans="1:8" ht="14.25">
      <c r="A3" s="98" t="s">
        <v>107</v>
      </c>
      <c r="B3" s="139">
        <f>'Liq Capitulos'!B3:H3</f>
        <v>2016</v>
      </c>
      <c r="C3" s="139"/>
      <c r="D3" s="139"/>
      <c r="E3" s="139"/>
      <c r="F3" s="139"/>
      <c r="G3" s="139"/>
      <c r="H3" s="139"/>
    </row>
    <row r="4" spans="1:8" ht="14.25">
      <c r="A4" s="98" t="s">
        <v>108</v>
      </c>
      <c r="B4" s="75" t="str">
        <f>'Liq Capitulos'!C4</f>
        <v>AYUNTAMIENTO DE RIBERA ALTA / ERRIBERAGOITIA</v>
      </c>
      <c r="C4" s="75"/>
      <c r="D4" s="75"/>
      <c r="E4" s="75"/>
      <c r="F4" s="75"/>
      <c r="G4" s="75"/>
      <c r="H4" s="75"/>
    </row>
    <row r="5" spans="1:8" ht="14.25">
      <c r="A5" s="74"/>
      <c r="B5" s="74"/>
      <c r="C5" s="74"/>
      <c r="D5" s="74"/>
      <c r="E5" s="74"/>
      <c r="F5" s="74"/>
      <c r="G5" s="74"/>
      <c r="H5" s="74" t="s">
        <v>109</v>
      </c>
    </row>
    <row r="6" spans="1:8" ht="12.75">
      <c r="A6" s="175" t="s">
        <v>13</v>
      </c>
      <c r="B6" s="176"/>
      <c r="C6" s="177"/>
      <c r="D6" s="184" t="s">
        <v>110</v>
      </c>
      <c r="E6" s="185"/>
      <c r="F6" s="185"/>
      <c r="G6" s="185"/>
      <c r="H6" s="186"/>
    </row>
    <row r="7" spans="1:8" ht="12.75">
      <c r="A7" s="178"/>
      <c r="B7" s="179"/>
      <c r="C7" s="180"/>
      <c r="D7" s="184" t="s">
        <v>131</v>
      </c>
      <c r="E7" s="186"/>
      <c r="F7" s="187" t="s">
        <v>111</v>
      </c>
      <c r="G7" s="187"/>
      <c r="H7" s="187" t="s">
        <v>112</v>
      </c>
    </row>
    <row r="8" spans="1:8" ht="52.5">
      <c r="A8" s="181"/>
      <c r="B8" s="182"/>
      <c r="C8" s="183"/>
      <c r="D8" s="126" t="s">
        <v>113</v>
      </c>
      <c r="E8" s="126" t="s">
        <v>114</v>
      </c>
      <c r="F8" s="125" t="s">
        <v>115</v>
      </c>
      <c r="G8" s="125" t="s">
        <v>116</v>
      </c>
      <c r="H8" s="187"/>
    </row>
    <row r="9" spans="1:8" ht="14.25">
      <c r="A9" s="168" t="str">
        <f>'Liq Capitulos'!C4</f>
        <v>AYUNTAMIENTO DE RIBERA ALTA / ERRIBERAGOITIA</v>
      </c>
      <c r="B9" s="169"/>
      <c r="C9" s="170"/>
      <c r="D9" s="76">
        <f>'Liq Capitulos'!G7+'Liq Capitulos'!G8+'Liq Capitulos'!G9+'Liq Capitulos'!G10+'Liq Capitulos'!G11+'Liq Capitulos'!G12+'Liq Capitulos'!G13</f>
        <v>957738.83</v>
      </c>
      <c r="E9" s="76">
        <f>'Liq Capitulos'!C7+'Liq Capitulos'!C8+'Liq Capitulos'!C9+'Liq Capitulos'!C10+'Liq Capitulos'!C11+'Liq Capitulos'!C12</f>
        <v>843683.11</v>
      </c>
      <c r="F9" s="76">
        <f>'Ajustes SEC estabilidad'!D31</f>
        <v>-5839.969999999972</v>
      </c>
      <c r="G9" s="55"/>
      <c r="H9" s="77">
        <f>+D9-E9+F9+G9</f>
        <v>108215.75</v>
      </c>
    </row>
    <row r="10" spans="1:8" ht="14.25" hidden="1">
      <c r="A10" s="168"/>
      <c r="B10" s="169"/>
      <c r="C10" s="170"/>
      <c r="D10" s="55"/>
      <c r="E10" s="55"/>
      <c r="F10" s="55"/>
      <c r="G10" s="55"/>
      <c r="H10" s="77">
        <f aca="true" t="shared" si="0" ref="H10:H24">+D10-E10+F10+G10</f>
        <v>0</v>
      </c>
    </row>
    <row r="11" spans="1:8" ht="14.25" hidden="1">
      <c r="A11" s="171"/>
      <c r="B11" s="172"/>
      <c r="C11" s="173"/>
      <c r="D11" s="55"/>
      <c r="E11" s="55"/>
      <c r="F11" s="55"/>
      <c r="G11" s="55"/>
      <c r="H11" s="77">
        <f t="shared" si="0"/>
        <v>0</v>
      </c>
    </row>
    <row r="12" spans="1:8" ht="14.25" hidden="1">
      <c r="A12" s="171"/>
      <c r="B12" s="172"/>
      <c r="C12" s="173"/>
      <c r="D12" s="55"/>
      <c r="E12" s="55"/>
      <c r="F12" s="55"/>
      <c r="G12" s="55"/>
      <c r="H12" s="77">
        <f t="shared" si="0"/>
        <v>0</v>
      </c>
    </row>
    <row r="13" spans="1:8" ht="14.25" hidden="1">
      <c r="A13" s="171"/>
      <c r="B13" s="172"/>
      <c r="C13" s="173"/>
      <c r="D13" s="55"/>
      <c r="E13" s="55"/>
      <c r="F13" s="55"/>
      <c r="G13" s="55"/>
      <c r="H13" s="77">
        <f t="shared" si="0"/>
        <v>0</v>
      </c>
    </row>
    <row r="14" spans="1:8" ht="14.25" hidden="1">
      <c r="A14" s="171"/>
      <c r="B14" s="172"/>
      <c r="C14" s="173"/>
      <c r="D14" s="102"/>
      <c r="E14" s="55"/>
      <c r="F14" s="55"/>
      <c r="G14" s="55"/>
      <c r="H14" s="77">
        <f t="shared" si="0"/>
        <v>0</v>
      </c>
    </row>
    <row r="15" spans="1:8" ht="14.25" hidden="1">
      <c r="A15" s="171"/>
      <c r="B15" s="172"/>
      <c r="C15" s="173"/>
      <c r="D15" s="55"/>
      <c r="E15" s="55"/>
      <c r="F15" s="55"/>
      <c r="G15" s="55"/>
      <c r="H15" s="77">
        <f t="shared" si="0"/>
        <v>0</v>
      </c>
    </row>
    <row r="16" spans="1:8" ht="14.25" hidden="1">
      <c r="A16" s="171"/>
      <c r="B16" s="172"/>
      <c r="C16" s="173"/>
      <c r="D16" s="55"/>
      <c r="E16" s="55"/>
      <c r="F16" s="55"/>
      <c r="G16" s="55"/>
      <c r="H16" s="77">
        <f t="shared" si="0"/>
        <v>0</v>
      </c>
    </row>
    <row r="17" spans="1:8" ht="14.25" hidden="1">
      <c r="A17" s="171"/>
      <c r="B17" s="172"/>
      <c r="C17" s="173"/>
      <c r="D17" s="102"/>
      <c r="E17" s="55"/>
      <c r="F17" s="55"/>
      <c r="G17" s="55"/>
      <c r="H17" s="77">
        <f t="shared" si="0"/>
        <v>0</v>
      </c>
    </row>
    <row r="18" spans="1:8" ht="14.25" hidden="1">
      <c r="A18" s="171"/>
      <c r="B18" s="172"/>
      <c r="C18" s="173"/>
      <c r="D18" s="55"/>
      <c r="E18" s="55"/>
      <c r="F18" s="55"/>
      <c r="G18" s="55"/>
      <c r="H18" s="77">
        <f t="shared" si="0"/>
        <v>0</v>
      </c>
    </row>
    <row r="19" spans="1:8" ht="14.25" hidden="1">
      <c r="A19" s="171"/>
      <c r="B19" s="172"/>
      <c r="C19" s="173"/>
      <c r="D19" s="55"/>
      <c r="E19" s="55"/>
      <c r="F19" s="55"/>
      <c r="G19" s="55"/>
      <c r="H19" s="77">
        <f t="shared" si="0"/>
        <v>0</v>
      </c>
    </row>
    <row r="20" spans="1:8" ht="14.25" hidden="1">
      <c r="A20" s="171"/>
      <c r="B20" s="172"/>
      <c r="C20" s="173"/>
      <c r="D20" s="55"/>
      <c r="E20" s="55"/>
      <c r="F20" s="55"/>
      <c r="G20" s="55"/>
      <c r="H20" s="77">
        <f t="shared" si="0"/>
        <v>0</v>
      </c>
    </row>
    <row r="21" spans="1:8" ht="14.25" hidden="1">
      <c r="A21" s="171"/>
      <c r="B21" s="172"/>
      <c r="C21" s="173"/>
      <c r="D21" s="55"/>
      <c r="E21" s="55"/>
      <c r="F21" s="55"/>
      <c r="G21" s="55"/>
      <c r="H21" s="77">
        <f t="shared" si="0"/>
        <v>0</v>
      </c>
    </row>
    <row r="22" spans="1:8" ht="14.25" hidden="1">
      <c r="A22" s="171"/>
      <c r="B22" s="172"/>
      <c r="C22" s="173"/>
      <c r="D22" s="55"/>
      <c r="E22" s="55"/>
      <c r="F22" s="55"/>
      <c r="G22" s="55"/>
      <c r="H22" s="77">
        <f t="shared" si="0"/>
        <v>0</v>
      </c>
    </row>
    <row r="23" spans="1:8" ht="14.25" hidden="1">
      <c r="A23" s="171"/>
      <c r="B23" s="172"/>
      <c r="C23" s="173"/>
      <c r="D23" s="55"/>
      <c r="E23" s="55"/>
      <c r="F23" s="55"/>
      <c r="G23" s="55"/>
      <c r="H23" s="77">
        <f t="shared" si="0"/>
        <v>0</v>
      </c>
    </row>
    <row r="24" spans="1:8" ht="14.25" hidden="1">
      <c r="A24" s="171"/>
      <c r="B24" s="172"/>
      <c r="C24" s="173"/>
      <c r="D24" s="55"/>
      <c r="E24" s="55"/>
      <c r="F24" s="55"/>
      <c r="G24" s="55"/>
      <c r="H24" s="77">
        <f t="shared" si="0"/>
        <v>0</v>
      </c>
    </row>
    <row r="25" spans="1:10" ht="14.25">
      <c r="A25" s="199" t="s">
        <v>117</v>
      </c>
      <c r="B25" s="200"/>
      <c r="C25" s="201"/>
      <c r="D25" s="78">
        <f>SUM(D9:D24)</f>
        <v>957738.83</v>
      </c>
      <c r="E25" s="78">
        <f>SUM(E9:E24)</f>
        <v>843683.11</v>
      </c>
      <c r="F25" s="78">
        <f>SUM(F9:F24)</f>
        <v>-5839.969999999972</v>
      </c>
      <c r="G25" s="78">
        <f>SUM(G9:G24)</f>
        <v>0</v>
      </c>
      <c r="H25" s="78">
        <f>SUM(H9:H24)</f>
        <v>108215.75</v>
      </c>
      <c r="J25" s="100"/>
    </row>
    <row r="26" spans="1:8" ht="14.25">
      <c r="A26" s="199"/>
      <c r="B26" s="200"/>
      <c r="C26" s="201"/>
      <c r="D26" s="202" t="str">
        <f>IF(H25&lt;0,"Necesidad de financiación, déficit de la Corporación Local "&amp;B4,IF(H25&gt;0,"Capacidad de financiación, superávit de la Corporación Local "&amp;B4,"Equilibrio de la Corporación Local "&amp;B4))</f>
        <v>Capacidad de financiación, superávit de la Corporación Local AYUNTAMIENTO DE RIBERA ALTA / ERRIBERAGOITIA</v>
      </c>
      <c r="E26" s="203"/>
      <c r="F26" s="203"/>
      <c r="G26" s="203"/>
      <c r="H26" s="204"/>
    </row>
    <row r="27" spans="1:8" ht="14.25">
      <c r="A27" s="79"/>
      <c r="B27" s="79"/>
      <c r="C27" s="79"/>
      <c r="D27" s="80"/>
      <c r="E27" s="80"/>
      <c r="F27" s="80"/>
      <c r="G27" s="80"/>
      <c r="H27" s="80"/>
    </row>
    <row r="28" spans="1:8" ht="14.25">
      <c r="A28" s="188" t="str">
        <f>+CONCATENATE("Objetivo en ",B3," de capacidad/necesidad finanicación de la Corporación contemplado en el plan económico financiero aprobado")</f>
        <v>Objetivo en 2016 de capacidad/necesidad finanicación de la Corporación contemplado en el plan económico financiero aprobado</v>
      </c>
      <c r="B28" s="188"/>
      <c r="C28" s="188"/>
      <c r="D28" s="188"/>
      <c r="E28" s="188"/>
      <c r="F28" s="188"/>
      <c r="G28" s="189"/>
      <c r="H28" s="83" t="str">
        <f>"N/A"</f>
        <v>N/A</v>
      </c>
    </row>
    <row r="29" spans="1:8" ht="14.25">
      <c r="A29" s="81"/>
      <c r="B29" s="81"/>
      <c r="C29" s="81"/>
      <c r="D29" s="81"/>
      <c r="E29" s="81"/>
      <c r="F29" s="81"/>
      <c r="G29" s="84"/>
      <c r="H29" s="85"/>
    </row>
    <row r="30" spans="1:8" ht="12.75">
      <c r="A30" s="190" t="str">
        <f>+IF(H28="N/A",IF(H25&lt;0,"INCUMPLIMIENTO DE NORMA FORAL 38/2013 EN EL EJERCICIO","CUMPLIMIENTO DE NORMA FORAL 38/2013 EN EL EJERCICIO"))</f>
        <v>CUMPLIMIENTO DE NORMA FORAL 38/2013 EN EL EJERCICIO</v>
      </c>
      <c r="B30" s="191"/>
      <c r="C30" s="191"/>
      <c r="D30" s="191"/>
      <c r="E30" s="191"/>
      <c r="F30" s="191"/>
      <c r="G30" s="191"/>
      <c r="H30" s="192"/>
    </row>
    <row r="31" spans="1:8" ht="14.25">
      <c r="A31" s="73"/>
      <c r="B31" s="73"/>
      <c r="C31" s="73"/>
      <c r="D31" s="73"/>
      <c r="E31" s="73"/>
      <c r="F31" s="73"/>
      <c r="G31" s="73"/>
      <c r="H31" s="73"/>
    </row>
    <row r="32" spans="1:8" ht="14.25">
      <c r="A32" s="73" t="str">
        <f>"Observaciones y/o consideraciones al cumplimiento/incumplimiento del objetivo de estabilidad presupuestaria de la Corporacion  Local:"</f>
        <v>Observaciones y/o consideraciones al cumplimiento/incumplimiento del objetivo de estabilidad presupuestaria de la Corporacion  Local:</v>
      </c>
      <c r="B32" s="73"/>
      <c r="C32" s="73"/>
      <c r="D32" s="73"/>
      <c r="E32" s="73"/>
      <c r="F32" s="73"/>
      <c r="G32" s="73"/>
      <c r="H32" s="73"/>
    </row>
    <row r="33" spans="1:8" ht="12.75">
      <c r="A33" s="193"/>
      <c r="B33" s="194"/>
      <c r="C33" s="194"/>
      <c r="D33" s="194"/>
      <c r="E33" s="194"/>
      <c r="F33" s="194"/>
      <c r="G33" s="194"/>
      <c r="H33" s="195"/>
    </row>
    <row r="34" spans="1:8" ht="12.75">
      <c r="A34" s="196"/>
      <c r="B34" s="197"/>
      <c r="C34" s="197"/>
      <c r="D34" s="197"/>
      <c r="E34" s="197"/>
      <c r="F34" s="197"/>
      <c r="G34" s="197"/>
      <c r="H34" s="198"/>
    </row>
    <row r="35" ht="12.75">
      <c r="A35" s="16" t="s">
        <v>143</v>
      </c>
    </row>
    <row r="36" ht="12.75">
      <c r="A36" s="16" t="s">
        <v>142</v>
      </c>
    </row>
  </sheetData>
  <sheetProtection/>
  <mergeCells count="29">
    <mergeCell ref="A28:G28"/>
    <mergeCell ref="A30:H30"/>
    <mergeCell ref="A33:H34"/>
    <mergeCell ref="A24:C24"/>
    <mergeCell ref="A25:C25"/>
    <mergeCell ref="A26:C26"/>
    <mergeCell ref="D26:H26"/>
    <mergeCell ref="A18:C18"/>
    <mergeCell ref="A19:C19"/>
    <mergeCell ref="A20:C20"/>
    <mergeCell ref="A21:C21"/>
    <mergeCell ref="A22:C22"/>
    <mergeCell ref="A23:C23"/>
    <mergeCell ref="A12:C12"/>
    <mergeCell ref="A13:C13"/>
    <mergeCell ref="A14:C14"/>
    <mergeCell ref="A15:C15"/>
    <mergeCell ref="A16:C16"/>
    <mergeCell ref="A17:C17"/>
    <mergeCell ref="A9:C9"/>
    <mergeCell ref="A10:C10"/>
    <mergeCell ref="A11:C11"/>
    <mergeCell ref="A1:H1"/>
    <mergeCell ref="B3:H3"/>
    <mergeCell ref="A6:C8"/>
    <mergeCell ref="D6:H6"/>
    <mergeCell ref="D7:E7"/>
    <mergeCell ref="F7:G7"/>
    <mergeCell ref="H7:H8"/>
  </mergeCells>
  <printOptions/>
  <pageMargins left="0.75" right="0.75" top="1" bottom="1" header="0" footer="0"/>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I37"/>
  <sheetViews>
    <sheetView zoomScaleSheetLayoutView="100" zoomScalePageLayoutView="0" workbookViewId="0" topLeftCell="A1">
      <selection activeCell="A38" sqref="A38"/>
    </sheetView>
  </sheetViews>
  <sheetFormatPr defaultColWidth="11.421875" defaultRowHeight="12.75"/>
  <cols>
    <col min="1" max="1" width="34.421875" style="17" customWidth="1"/>
    <col min="2" max="2" width="36.421875" style="17" customWidth="1"/>
    <col min="3" max="3" width="15.8515625" style="17" bestFit="1" customWidth="1"/>
    <col min="4" max="4" width="15.421875" style="17" customWidth="1"/>
    <col min="5" max="5" width="11.28125" style="17" hidden="1" customWidth="1"/>
    <col min="6" max="6" width="21.421875" style="17" bestFit="1" customWidth="1"/>
    <col min="7" max="7" width="14.7109375" style="17" bestFit="1" customWidth="1"/>
    <col min="8" max="8" width="16.00390625" style="17" customWidth="1"/>
    <col min="9" max="9" width="14.00390625" style="17" customWidth="1"/>
    <col min="10" max="16384" width="11.421875" style="17" customWidth="1"/>
  </cols>
  <sheetData>
    <row r="1" spans="1:8" ht="17.25">
      <c r="A1" s="174" t="s">
        <v>118</v>
      </c>
      <c r="B1" s="174"/>
      <c r="C1" s="174"/>
      <c r="D1" s="174"/>
      <c r="E1" s="174"/>
      <c r="F1" s="174"/>
      <c r="G1" s="174"/>
      <c r="H1" s="174"/>
    </row>
    <row r="2" spans="1:8" ht="14.25">
      <c r="A2" s="98" t="str">
        <f>'Liq Capitulos'!A2</f>
        <v>LIQUIDACIÓN</v>
      </c>
      <c r="B2" s="74"/>
      <c r="C2" s="74"/>
      <c r="D2" s="74"/>
      <c r="E2" s="74"/>
      <c r="F2" s="74"/>
      <c r="G2" s="74"/>
      <c r="H2" s="74"/>
    </row>
    <row r="3" spans="1:8" ht="14.25">
      <c r="A3" s="98" t="s">
        <v>107</v>
      </c>
      <c r="B3" s="139">
        <f>'Liq Capitulos'!B3:H3</f>
        <v>2016</v>
      </c>
      <c r="C3" s="139"/>
      <c r="D3" s="139"/>
      <c r="E3" s="139"/>
      <c r="F3" s="139"/>
      <c r="G3" s="139"/>
      <c r="H3" s="139"/>
    </row>
    <row r="4" spans="1:9" ht="14.25">
      <c r="A4" s="98" t="s">
        <v>108</v>
      </c>
      <c r="B4" s="208" t="str">
        <f>'Liq Capitulos'!C4</f>
        <v>AYUNTAMIENTO DE RIBERA ALTA / ERRIBERAGOITIA</v>
      </c>
      <c r="C4" s="209"/>
      <c r="D4" s="210"/>
      <c r="E4" s="86" t="s">
        <v>119</v>
      </c>
      <c r="F4" s="86" t="s">
        <v>128</v>
      </c>
      <c r="G4" s="87">
        <v>0.018</v>
      </c>
      <c r="H4" s="75"/>
      <c r="I4" s="75"/>
    </row>
    <row r="5" spans="1:8" ht="14.25">
      <c r="A5" s="74"/>
      <c r="B5" s="74"/>
      <c r="C5" s="74"/>
      <c r="D5" s="74"/>
      <c r="E5" s="74"/>
      <c r="F5" s="74"/>
      <c r="G5" s="74"/>
      <c r="H5" s="88" t="s">
        <v>109</v>
      </c>
    </row>
    <row r="6" spans="1:9" ht="12.75" customHeight="1">
      <c r="A6" s="175" t="s">
        <v>13</v>
      </c>
      <c r="B6" s="176"/>
      <c r="C6" s="177"/>
      <c r="D6" s="181" t="s">
        <v>110</v>
      </c>
      <c r="E6" s="182"/>
      <c r="F6" s="182"/>
      <c r="G6" s="182"/>
      <c r="H6" s="182"/>
      <c r="I6" s="182"/>
    </row>
    <row r="7" spans="1:9" ht="12.75" customHeight="1">
      <c r="A7" s="178"/>
      <c r="B7" s="179"/>
      <c r="C7" s="180"/>
      <c r="D7" s="211" t="s">
        <v>139</v>
      </c>
      <c r="E7" s="213" t="str">
        <f>CONCATENATE("(1) Gasto computable Liquidación ",B3-1)</f>
        <v>(1) Gasto computable Liquidación 2015</v>
      </c>
      <c r="F7" s="213" t="s">
        <v>120</v>
      </c>
      <c r="G7" s="213" t="str">
        <f>+CONCATENATE("(3)Aumentos/disminuciones recaudación
Pto. Act. ",B3)</f>
        <v>(3)Aumentos/disminuciones recaudación
Pto. Act. 2016</v>
      </c>
      <c r="H7" s="214" t="s">
        <v>121</v>
      </c>
      <c r="I7" s="187" t="s">
        <v>140</v>
      </c>
    </row>
    <row r="8" spans="1:9" ht="28.5" customHeight="1">
      <c r="A8" s="181"/>
      <c r="B8" s="182"/>
      <c r="C8" s="183"/>
      <c r="D8" s="212"/>
      <c r="E8" s="213"/>
      <c r="F8" s="213"/>
      <c r="G8" s="213"/>
      <c r="H8" s="215" t="s">
        <v>116</v>
      </c>
      <c r="I8" s="187"/>
    </row>
    <row r="9" spans="1:9" ht="14.25">
      <c r="A9" s="205" t="str">
        <f>'Liq Capitulos'!C4</f>
        <v>AYUNTAMIENTO DE RIBERA ALTA / ERRIBERAGOITIA</v>
      </c>
      <c r="B9" s="206"/>
      <c r="C9" s="207"/>
      <c r="D9" s="49">
        <f>'Ajustes Regla de Gasto'!D36</f>
        <v>749713.3599999999</v>
      </c>
      <c r="E9" s="90">
        <f>+'[1]A1'!BQ42</f>
        <v>0</v>
      </c>
      <c r="F9" s="91">
        <f>+D9*(1+$G$4)</f>
        <v>763208.2004799999</v>
      </c>
      <c r="G9" s="123">
        <f>'Ajustes Regla de Gasto'!F44</f>
        <v>0</v>
      </c>
      <c r="H9" s="91">
        <f>+F9+G9</f>
        <v>763208.2004799999</v>
      </c>
      <c r="I9" s="90">
        <f>'Ajustes Regla de Gasto'!F36</f>
        <v>652650.9299999999</v>
      </c>
    </row>
    <row r="10" spans="1:9" ht="14.25" hidden="1">
      <c r="A10" s="205"/>
      <c r="B10" s="206"/>
      <c r="C10" s="207"/>
      <c r="D10" s="89"/>
      <c r="E10" s="90"/>
      <c r="F10" s="91">
        <f aca="true" t="shared" si="0" ref="F10:F24">+E10*(1+$G$4)</f>
        <v>0</v>
      </c>
      <c r="G10" s="90"/>
      <c r="H10" s="91">
        <f aca="true" t="shared" si="1" ref="H10:H24">+F10+G10</f>
        <v>0</v>
      </c>
      <c r="I10" s="90"/>
    </row>
    <row r="11" spans="1:9" ht="14.25" hidden="1">
      <c r="A11" s="205"/>
      <c r="B11" s="206"/>
      <c r="C11" s="207"/>
      <c r="D11" s="89"/>
      <c r="E11" s="90"/>
      <c r="F11" s="91">
        <f t="shared" si="0"/>
        <v>0</v>
      </c>
      <c r="G11" s="90"/>
      <c r="H11" s="91">
        <f t="shared" si="1"/>
        <v>0</v>
      </c>
      <c r="I11" s="90"/>
    </row>
    <row r="12" spans="1:9" ht="14.25" hidden="1">
      <c r="A12" s="205"/>
      <c r="B12" s="206"/>
      <c r="C12" s="207"/>
      <c r="D12" s="89"/>
      <c r="E12" s="90"/>
      <c r="F12" s="91">
        <f t="shared" si="0"/>
        <v>0</v>
      </c>
      <c r="G12" s="90"/>
      <c r="H12" s="91">
        <f t="shared" si="1"/>
        <v>0</v>
      </c>
      <c r="I12" s="90"/>
    </row>
    <row r="13" spans="1:9" ht="14.25" hidden="1">
      <c r="A13" s="205"/>
      <c r="B13" s="206"/>
      <c r="C13" s="207"/>
      <c r="D13" s="89"/>
      <c r="E13" s="90"/>
      <c r="F13" s="91">
        <f t="shared" si="0"/>
        <v>0</v>
      </c>
      <c r="G13" s="90"/>
      <c r="H13" s="91">
        <f>+F13+G13</f>
        <v>0</v>
      </c>
      <c r="I13" s="90"/>
    </row>
    <row r="14" spans="1:9" ht="14.25" hidden="1">
      <c r="A14" s="205"/>
      <c r="B14" s="206"/>
      <c r="C14" s="207"/>
      <c r="D14" s="89"/>
      <c r="E14" s="90"/>
      <c r="F14" s="91">
        <f t="shared" si="0"/>
        <v>0</v>
      </c>
      <c r="G14" s="90"/>
      <c r="H14" s="91">
        <f t="shared" si="1"/>
        <v>0</v>
      </c>
      <c r="I14" s="90"/>
    </row>
    <row r="15" spans="1:9" ht="14.25" hidden="1">
      <c r="A15" s="205"/>
      <c r="B15" s="206"/>
      <c r="C15" s="207"/>
      <c r="D15" s="89"/>
      <c r="E15" s="90"/>
      <c r="F15" s="91">
        <f t="shared" si="0"/>
        <v>0</v>
      </c>
      <c r="G15" s="90"/>
      <c r="H15" s="91">
        <f t="shared" si="1"/>
        <v>0</v>
      </c>
      <c r="I15" s="90"/>
    </row>
    <row r="16" spans="1:9" ht="14.25" hidden="1">
      <c r="A16" s="205"/>
      <c r="B16" s="206"/>
      <c r="C16" s="207"/>
      <c r="D16" s="89"/>
      <c r="E16" s="90"/>
      <c r="F16" s="91">
        <f t="shared" si="0"/>
        <v>0</v>
      </c>
      <c r="G16" s="90"/>
      <c r="H16" s="91">
        <f t="shared" si="1"/>
        <v>0</v>
      </c>
      <c r="I16" s="90"/>
    </row>
    <row r="17" spans="1:9" ht="14.25" hidden="1">
      <c r="A17" s="205"/>
      <c r="B17" s="206"/>
      <c r="C17" s="207"/>
      <c r="D17" s="89"/>
      <c r="E17" s="90"/>
      <c r="F17" s="91">
        <f t="shared" si="0"/>
        <v>0</v>
      </c>
      <c r="G17" s="90"/>
      <c r="H17" s="91">
        <f t="shared" si="1"/>
        <v>0</v>
      </c>
      <c r="I17" s="90"/>
    </row>
    <row r="18" spans="1:9" ht="14.25" hidden="1">
      <c r="A18" s="205"/>
      <c r="B18" s="206"/>
      <c r="C18" s="207"/>
      <c r="D18" s="89"/>
      <c r="E18" s="90"/>
      <c r="F18" s="91">
        <f t="shared" si="0"/>
        <v>0</v>
      </c>
      <c r="G18" s="90"/>
      <c r="H18" s="91">
        <f t="shared" si="1"/>
        <v>0</v>
      </c>
      <c r="I18" s="90"/>
    </row>
    <row r="19" spans="1:9" ht="14.25" hidden="1">
      <c r="A19" s="205"/>
      <c r="B19" s="206"/>
      <c r="C19" s="207"/>
      <c r="D19" s="89"/>
      <c r="E19" s="90"/>
      <c r="F19" s="91">
        <f t="shared" si="0"/>
        <v>0</v>
      </c>
      <c r="G19" s="90"/>
      <c r="H19" s="91">
        <f t="shared" si="1"/>
        <v>0</v>
      </c>
      <c r="I19" s="90"/>
    </row>
    <row r="20" spans="1:9" ht="14.25" hidden="1">
      <c r="A20" s="205"/>
      <c r="B20" s="206"/>
      <c r="C20" s="207"/>
      <c r="D20" s="89"/>
      <c r="E20" s="90"/>
      <c r="F20" s="91">
        <f t="shared" si="0"/>
        <v>0</v>
      </c>
      <c r="G20" s="90"/>
      <c r="H20" s="91">
        <f t="shared" si="1"/>
        <v>0</v>
      </c>
      <c r="I20" s="90"/>
    </row>
    <row r="21" spans="1:9" ht="14.25" hidden="1">
      <c r="A21" s="205"/>
      <c r="B21" s="206"/>
      <c r="C21" s="207"/>
      <c r="D21" s="89"/>
      <c r="E21" s="90"/>
      <c r="F21" s="91">
        <f t="shared" si="0"/>
        <v>0</v>
      </c>
      <c r="G21" s="90"/>
      <c r="H21" s="91">
        <f t="shared" si="1"/>
        <v>0</v>
      </c>
      <c r="I21" s="90"/>
    </row>
    <row r="22" spans="1:9" ht="14.25" hidden="1">
      <c r="A22" s="205"/>
      <c r="B22" s="206"/>
      <c r="C22" s="207"/>
      <c r="D22" s="89"/>
      <c r="E22" s="90"/>
      <c r="F22" s="91">
        <f t="shared" si="0"/>
        <v>0</v>
      </c>
      <c r="G22" s="90"/>
      <c r="H22" s="91">
        <f t="shared" si="1"/>
        <v>0</v>
      </c>
      <c r="I22" s="90"/>
    </row>
    <row r="23" spans="1:9" ht="14.25" hidden="1">
      <c r="A23" s="205"/>
      <c r="B23" s="206"/>
      <c r="C23" s="207"/>
      <c r="D23" s="89"/>
      <c r="E23" s="90"/>
      <c r="F23" s="91">
        <f t="shared" si="0"/>
        <v>0</v>
      </c>
      <c r="G23" s="90"/>
      <c r="H23" s="91">
        <f t="shared" si="1"/>
        <v>0</v>
      </c>
      <c r="I23" s="90"/>
    </row>
    <row r="24" spans="1:9" ht="14.25" hidden="1">
      <c r="A24" s="205"/>
      <c r="B24" s="206"/>
      <c r="C24" s="207"/>
      <c r="D24" s="89"/>
      <c r="E24" s="90"/>
      <c r="F24" s="91">
        <f t="shared" si="0"/>
        <v>0</v>
      </c>
      <c r="G24" s="90"/>
      <c r="H24" s="91">
        <f t="shared" si="1"/>
        <v>0</v>
      </c>
      <c r="I24" s="90"/>
    </row>
    <row r="25" spans="1:9" ht="14.25">
      <c r="A25" s="199" t="s">
        <v>122</v>
      </c>
      <c r="B25" s="200"/>
      <c r="C25" s="201"/>
      <c r="D25" s="92">
        <f aca="true" t="shared" si="2" ref="D25:I25">SUM(D9:D24)</f>
        <v>749713.3599999999</v>
      </c>
      <c r="E25" s="92">
        <f t="shared" si="2"/>
        <v>0</v>
      </c>
      <c r="F25" s="92">
        <f t="shared" si="2"/>
        <v>763208.2004799999</v>
      </c>
      <c r="G25" s="92">
        <f t="shared" si="2"/>
        <v>0</v>
      </c>
      <c r="H25" s="92">
        <f t="shared" si="2"/>
        <v>763208.2004799999</v>
      </c>
      <c r="I25" s="92">
        <f t="shared" si="2"/>
        <v>652650.9299999999</v>
      </c>
    </row>
    <row r="26" spans="1:8" ht="14.25">
      <c r="A26" s="79"/>
      <c r="B26" s="79"/>
      <c r="C26" s="79"/>
      <c r="D26" s="80"/>
      <c r="E26" s="80"/>
      <c r="F26" s="80"/>
      <c r="G26" s="80"/>
      <c r="H26" s="80"/>
    </row>
    <row r="27" spans="1:9" ht="14.25">
      <c r="A27" s="188" t="s">
        <v>123</v>
      </c>
      <c r="B27" s="188"/>
      <c r="C27" s="188"/>
      <c r="D27" s="188"/>
      <c r="E27" s="188"/>
      <c r="F27" s="188"/>
      <c r="G27" s="189"/>
      <c r="H27" s="82"/>
      <c r="I27" s="93">
        <f>+I25-H25</f>
        <v>-110557.27047999995</v>
      </c>
    </row>
    <row r="28" spans="1:9" ht="14.25">
      <c r="A28" s="188" t="s">
        <v>124</v>
      </c>
      <c r="B28" s="188"/>
      <c r="C28" s="188"/>
      <c r="D28" s="188"/>
      <c r="E28" s="188"/>
      <c r="F28" s="188"/>
      <c r="G28" s="189" t="s">
        <v>125</v>
      </c>
      <c r="H28" s="82"/>
      <c r="I28" s="93" t="str">
        <f>"N/A"</f>
        <v>N/A</v>
      </c>
    </row>
    <row r="29" spans="1:9" ht="14.25">
      <c r="A29" s="188" t="s">
        <v>126</v>
      </c>
      <c r="B29" s="188"/>
      <c r="C29" s="188"/>
      <c r="D29" s="188"/>
      <c r="E29" s="188"/>
      <c r="F29" s="188"/>
      <c r="G29" s="189" t="s">
        <v>127</v>
      </c>
      <c r="H29" s="82"/>
      <c r="I29" s="94">
        <f>+(I25-D25)/D25</f>
        <v>-0.12946605353277946</v>
      </c>
    </row>
    <row r="30" spans="1:8" ht="14.25">
      <c r="A30" s="81"/>
      <c r="B30" s="81"/>
      <c r="C30" s="81"/>
      <c r="D30" s="81"/>
      <c r="E30" s="81"/>
      <c r="F30" s="81"/>
      <c r="G30" s="84"/>
      <c r="H30" s="85"/>
    </row>
    <row r="31" spans="1:8" ht="12.75">
      <c r="A31" s="190" t="str">
        <f>+IF(I28="N/A",IF(I27&gt;0,"INCUMPLIMIENTO DE NORMA FORAL 38/2013 EN EL EJERCICIO","CUMPLIMIENTO DE NORMA FORAL 38/2013 EN EL EJERCICIO"),IF(I28&gt;0,"INCUMPLIMIENTO DE NORMA FORAL 38/2013 EN EL EJERCICIO","CUMPLIMIENTO DE NORMA FORAL 38/2013 EN EL EJERCICIO"))</f>
        <v>CUMPLIMIENTO DE NORMA FORAL 38/2013 EN EL EJERCICIO</v>
      </c>
      <c r="B31" s="191"/>
      <c r="C31" s="191"/>
      <c r="D31" s="191"/>
      <c r="E31" s="191"/>
      <c r="F31" s="191"/>
      <c r="G31" s="191"/>
      <c r="H31" s="192"/>
    </row>
    <row r="32" spans="1:8" ht="14.25">
      <c r="A32" s="73"/>
      <c r="B32" s="73"/>
      <c r="C32" s="73"/>
      <c r="D32" s="73"/>
      <c r="E32" s="73"/>
      <c r="F32" s="73"/>
      <c r="G32" s="73"/>
      <c r="H32" s="73"/>
    </row>
    <row r="33" spans="1:8" ht="14.25">
      <c r="A33" s="73" t="str">
        <f>"Observaciones y/o consideraciones al cumplimiento/incumplimiento de la regla del gasto de la Corporacion  Local:"</f>
        <v>Observaciones y/o consideraciones al cumplimiento/incumplimiento de la regla del gasto de la Corporacion  Local:</v>
      </c>
      <c r="B33" s="73"/>
      <c r="C33" s="73"/>
      <c r="D33" s="73"/>
      <c r="E33" s="73"/>
      <c r="F33" s="73"/>
      <c r="G33" s="73"/>
      <c r="H33" s="73"/>
    </row>
    <row r="34" spans="1:8" ht="12.75" customHeight="1">
      <c r="A34" s="193"/>
      <c r="B34" s="194"/>
      <c r="C34" s="194"/>
      <c r="D34" s="194"/>
      <c r="E34" s="194"/>
      <c r="F34" s="194"/>
      <c r="G34" s="194"/>
      <c r="H34" s="195"/>
    </row>
    <row r="35" spans="1:8" ht="12.75" customHeight="1">
      <c r="A35" s="196"/>
      <c r="B35" s="197"/>
      <c r="C35" s="197"/>
      <c r="D35" s="197"/>
      <c r="E35" s="197"/>
      <c r="F35" s="197"/>
      <c r="G35" s="197"/>
      <c r="H35" s="198"/>
    </row>
    <row r="36" spans="1:2" ht="12.75">
      <c r="A36" s="17" t="s">
        <v>141</v>
      </c>
      <c r="B36" s="16"/>
    </row>
    <row r="37" spans="1:2" ht="12.75">
      <c r="A37" s="17" t="s">
        <v>142</v>
      </c>
      <c r="B37" s="16"/>
    </row>
  </sheetData>
  <sheetProtection/>
  <mergeCells count="33">
    <mergeCell ref="A1:H1"/>
    <mergeCell ref="B3:H3"/>
    <mergeCell ref="A6:C8"/>
    <mergeCell ref="E7:E8"/>
    <mergeCell ref="F7:F8"/>
    <mergeCell ref="G7:G8"/>
    <mergeCell ref="H7:H8"/>
    <mergeCell ref="A20:C20"/>
    <mergeCell ref="A21:C21"/>
    <mergeCell ref="A34:H35"/>
    <mergeCell ref="A31:H31"/>
    <mergeCell ref="A27:G27"/>
    <mergeCell ref="A28:G28"/>
    <mergeCell ref="I7:I8"/>
    <mergeCell ref="A29:G29"/>
    <mergeCell ref="D6:I6"/>
    <mergeCell ref="A22:C22"/>
    <mergeCell ref="A23:C23"/>
    <mergeCell ref="A24:C24"/>
    <mergeCell ref="A25:C25"/>
    <mergeCell ref="A18:C18"/>
    <mergeCell ref="A19:C19"/>
    <mergeCell ref="A14:C14"/>
    <mergeCell ref="A15:C15"/>
    <mergeCell ref="A16:C16"/>
    <mergeCell ref="A17:C17"/>
    <mergeCell ref="B4:D4"/>
    <mergeCell ref="A9:C9"/>
    <mergeCell ref="A13:C13"/>
    <mergeCell ref="A10:C10"/>
    <mergeCell ref="A11:C11"/>
    <mergeCell ref="A12:C12"/>
    <mergeCell ref="D7:D8"/>
  </mergeCells>
  <printOptions/>
  <pageMargins left="0.34" right="0.32" top="0.9" bottom="1.09" header="0" footer="0"/>
  <pageSetup horizontalDpi="600" verticalDpi="600" orientation="landscape" paperSize="9" scale="82"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_</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moniño</dc:creator>
  <cp:keywords/>
  <dc:description/>
  <cp:lastModifiedBy>Luisa</cp:lastModifiedBy>
  <cp:lastPrinted>2017-04-12T11:45:11Z</cp:lastPrinted>
  <dcterms:created xsi:type="dcterms:W3CDTF">2008-05-17T16:21:15Z</dcterms:created>
  <dcterms:modified xsi:type="dcterms:W3CDTF">2017-04-12T11:45:45Z</dcterms:modified>
  <cp:category/>
  <cp:version/>
  <cp:contentType/>
  <cp:contentStatus/>
</cp:coreProperties>
</file>